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comments7.xml" ContentType="application/vnd.openxmlformats-officedocument.spreadsheetml.comments+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7.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xl/drawings/vmlDrawing2.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tages" sheetId="2" state="visible" r:id="rId4"/>
    <sheet name="Map" sheetId="3" state="visible" r:id="rId5"/>
    <sheet name="Milestones" sheetId="4" state="visible" r:id="rId6"/>
    <sheet name="Functions" sheetId="5" state="visible" r:id="rId7"/>
    <sheet name="Settings" sheetId="6" state="visible" r:id="rId8"/>
    <sheet name="Tracker" sheetId="7" state="visible" r:id="rId9"/>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D1" authorId="0">
      <text>
        <r>
          <rPr>
            <sz val="10"/>
            <rFont val="Arial"/>
            <family val="2"/>
          </rPr>
          <t xml:space="preserve">The one of the twelve milestones this moment touches — the organization’s vocabulary beside the customer’s. Choose from the Milestones tab. Input.</t>
        </r>
      </text>
    </comment>
    <comment ref="F1" authorId="0">
      <text>
        <r>
          <rPr>
            <sz val="10"/>
            <rFont val="Arial"/>
            <family val="2"/>
          </rPr>
          <t xml:space="preserve">The event that starts the moment — written as a fact you could see in a system or hear from a customer. Input.</t>
        </r>
      </text>
    </comment>
    <comment ref="G1" authorId="0">
      <text>
        <r>
          <rPr>
            <sz val="10"/>
            <rFont val="Arial"/>
            <family val="2"/>
          </rPr>
          <t xml:space="preserve">How you know the moment is done — a state of the customer, not an activity of yours. Input.</t>
        </r>
      </text>
    </comment>
    <comment ref="Q1" authorId="0">
      <text>
        <r>
          <rPr>
            <sz val="10"/>
            <rFont val="Arial"/>
            <family val="2"/>
          </rPr>
          <t xml:space="preserve">Exactly one R per moment. Computed.</t>
        </r>
      </text>
    </comment>
  </commentList>
</comments>
</file>

<file path=xl/comments7.xml><?xml version="1.0" encoding="utf-8"?>
<comments xmlns="http://schemas.openxmlformats.org/spreadsheetml/2006/main" xmlns:xdr="http://schemas.openxmlformats.org/drawingml/2006/spreadsheetDrawing">
  <authors>
    <author>Unknown Author</author>
  </authors>
  <commentList>
    <comment ref="S1" authorId="0">
      <text>
        <r>
          <rPr>
            <sz val="10"/>
            <rFont val="Arial"/>
            <family val="2"/>
          </rPr>
          <t xml:space="preserve">The account’s current health — from the Customer Health Score. Input.</t>
        </r>
      </text>
    </comment>
    <comment ref="T1" authorId="0">
      <text>
        <r>
          <rPr>
            <sz val="10"/>
            <rFont val="Arial"/>
            <family val="2"/>
          </rPr>
          <t xml:space="preserve">Optional: how many days this customer takes to approve a renewal, if longer than the tier’s lead time. Input.</t>
        </r>
      </text>
    </comment>
    <comment ref="U1" authorId="0">
      <text>
        <r>
          <rPr>
            <sz val="10"/>
            <rFont val="Arial"/>
            <family val="2"/>
          </rPr>
          <t xml:space="preserve">The first trigger wins: health Yellow or Red inside the health window (Settings) starts it now; otherwise the renewal date less the longer of the buying cycle and the tier lead time. Computed.</t>
        </r>
      </text>
    </comment>
    <comment ref="W1" authorId="0">
      <text>
        <r>
          <rPr>
            <sz val="10"/>
            <rFont val="Arial"/>
            <family val="2"/>
          </rPr>
          <t xml:space="preserve">What the account owes next: Value Workshop at 30 days, graduation at 90, renewal nurture from its trigger. Computed against today.</t>
        </r>
      </text>
    </comment>
  </commentList>
</comments>
</file>

<file path=xl/sharedStrings.xml><?xml version="1.0" encoding="utf-8"?>
<sst xmlns="http://schemas.openxmlformats.org/spreadsheetml/2006/main" count="630" uniqueCount="298">
  <si>
    <t xml:space="preserve">The Customer Journey</t>
  </si>
  <si>
    <t xml:space="preserve">A model · juan.co/playbooks · © Juan.co LLC · Free to use with attribution.</t>
  </si>
  <si>
    <t xml:space="preserve">Two vocabularies. The twelve milestones are what the organization does — the Operating Model’s, on the Milestones tab. The moments are what the customer experiences: the Map tab holds 42 of them in four stages, and each touches one of the twelve. Your count of moments will differ; the twelve should not.</t>
  </si>
  <si>
    <t xml:space="preserve">The Map tab is the journey. Each moment has a Signal (what starts it), an Outcome (how we know it is done), the milestone it touches, and a code for each of eight functions. Rewrite every blue cell for your company — the moments, the signals and outcomes, the milestones, the codes. Add rows; delete the ones you do not run.</t>
  </si>
  <si>
    <t xml:space="preserve">Codes: R = Responsible — owns the moment; exactly one per row. A = Accountable — held to account for a defined part of the moment in support of the owner; the Success action column says what Success is held to; write the same for every A you assign. C = Consulted. I = Informed. The Owner check column turns red when a row has no R or more than one.</t>
  </si>
  <si>
    <t xml:space="preserve">The Stages tab holds each stage’s definition and Success’s principles in it. The Milestones tab counts the moments that touch each of the twelve. The Functions tab counts, per function, how many moments it owns and touches — read it to find the team that owns too much or too little.</t>
  </si>
  <si>
    <t xml:space="preserve">The Tracker tab is the map applied to accounts: one row per account, with go-live and renewal dates; it computes when the Value Workshop and the graduation checkpoint are due, and when renewal nurture starts, and flags what is overdue. Renewal nurture starts on the first trigger, not a fixed date: health turning Yellow or Red inside the health window (180 days by default), or the lead time set on the Settings tab for the account’s tier (or the account’s own buying cycle, if you enter it). The sample accounts are invented.</t>
  </si>
  <si>
    <t xml:space="preserve">The Settings tab holds the lead time per tier. It is a proactive floor, chosen from your customers’ procurement cycles — reactive organizations start thirty to sixty days out, after the decision is made.</t>
  </si>
  <si>
    <t xml:space="preserve">Pairs with the Operating Model (the twelve milestones and the four plays), The Customer Health Score (the signals) and The Business Review (moment 20, milestone 10).</t>
  </si>
  <si>
    <t xml:space="preserve">Stage</t>
  </si>
  <si>
    <t xml:space="preserve">Definition</t>
  </si>
  <si>
    <t xml:space="preserve">Success’s principles in this stage</t>
  </si>
  <si>
    <t xml:space="preserve">Acquisition</t>
  </si>
  <si>
    <t xml:space="preserve">Attracting customers by identifying leads, converting them to opportunities, and engaging through a validated solution.</t>
  </si>
  <si>
    <t xml:space="preserve">• Introduce Customer Success to the prospect as a differentiator in the pre-sales phase.
• Ensure every customer has clearly identified business challenges and opportunities driving the decision.
• Confirm the solution has been validated to meet the customer’s needs.
• Drive a clean transition into onboarding: a comprehensive, coherent start to the relationship.</t>
  </si>
  <si>
    <t xml:space="preserve">Onboarding</t>
  </si>
  <si>
    <t xml:space="preserve">Setting customers up for success by implementing their solution and ensuring their users are activated and trained.</t>
  </si>
  <si>
    <t xml:space="preserve">• Facilitate an overview of what was purchased, framed by why it was purchased.
• Supervise the implementation for timely, relevant delivery of a complete, cohesive, consistent solution.
• Build confidence as a trusted advisor by naming challenges and opportunities early.
• Induct the customer into the community and prepare them for adoption.</t>
  </si>
  <si>
    <t xml:space="preserve">Adoption</t>
  </si>
  <si>
    <t xml:space="preserve">Engaging customers to drive loyalty and instill delight by delivering value to their business.</t>
  </si>
  <si>
    <t xml:space="preserve">• Monitor customer health by interpreting signals as opportunities to drive success.
• Align roadmaps through proactive engagements that unite the two visions.
• Deliver prompt, professional service through relevant resolution of escalated concerns.
• Promote the customer’s business through the depth and breadth of a maturing partnership.</t>
  </si>
  <si>
    <t xml:space="preserve">Expansion</t>
  </si>
  <si>
    <t xml:space="preserve">Advocating for the partnership by aligning roadmaps and executing on joint priorities and growth — which is what renewal looks like when it is done early.</t>
  </si>
  <si>
    <t xml:space="preserve">• Energize the customer by anticipating their needs; build an accountable, transparent relationship.
• Engage for an enduring partnership by extending additional value at every opportunity.
• Empower the customer’s people by immersing them in the community and the brand.</t>
  </si>
  <si>
    <t xml:space="preserve">No.</t>
  </si>
  <si>
    <t xml:space="preserve">Phase</t>
  </si>
  <si>
    <t xml:space="preserve">Milestone (of twelve)</t>
  </si>
  <si>
    <t xml:space="preserve">Moment</t>
  </si>
  <si>
    <t xml:space="preserve">Signal (starts it)</t>
  </si>
  <si>
    <t xml:space="preserve">Outcome (it is done when)</t>
  </si>
  <si>
    <t xml:space="preserve">Play</t>
  </si>
  <si>
    <t xml:space="preserve">Success</t>
  </si>
  <si>
    <t xml:space="preserve">Sales</t>
  </si>
  <si>
    <t xml:space="preserve">Support</t>
  </si>
  <si>
    <t xml:space="preserve">Marketing</t>
  </si>
  <si>
    <t xml:space="preserve">Product</t>
  </si>
  <si>
    <t xml:space="preserve">Finance</t>
  </si>
  <si>
    <t xml:space="preserve">Partners</t>
  </si>
  <si>
    <t xml:space="preserve">Owner check</t>
  </si>
  <si>
    <t xml:space="preserve">What Success does</t>
  </si>
  <si>
    <t xml:space="preserve">01 Lead generation</t>
  </si>
  <si>
    <t xml:space="preserve">New lead pursued</t>
  </si>
  <si>
    <t xml:space="preserve">A lead is generated — inbound, partner or referral.</t>
  </si>
  <si>
    <t xml:space="preserve">The lead is converted to an opportunity.</t>
  </si>
  <si>
    <t xml:space="preserve">A</t>
  </si>
  <si>
    <t xml:space="preserve">R</t>
  </si>
  <si>
    <t xml:space="preserve">C</t>
  </si>
  <si>
    <t xml:space="preserve">Refers any lead a customer surfaces to Sales.</t>
  </si>
  <si>
    <t xml:space="preserve">Existing customer lead</t>
  </si>
  <si>
    <t xml:space="preserve">An existing customer expresses a new need or location.</t>
  </si>
  <si>
    <t xml:space="preserve">An opportunity is created.</t>
  </si>
  <si>
    <t xml:space="preserve">Converts the customer’s need into a lead for Sales; never lets it sit in a ticket.</t>
  </si>
  <si>
    <t xml:space="preserve">03 Solution validation</t>
  </si>
  <si>
    <t xml:space="preserve">Discovery and analysis</t>
  </si>
  <si>
    <t xml:space="preserve">An opportunity exists.</t>
  </si>
  <si>
    <t xml:space="preserve">The solution is validated; a plan and a quote are delivered.</t>
  </si>
  <si>
    <t xml:space="preserve">I</t>
  </si>
  <si>
    <t xml:space="preserve">The prospective CSM is introduced and consulted on the solution.</t>
  </si>
  <si>
    <t xml:space="preserve">02 Opportunity pursuit</t>
  </si>
  <si>
    <t xml:space="preserve">Customer accepts</t>
  </si>
  <si>
    <t xml:space="preserve">The opportunity is closed-won.</t>
  </si>
  <si>
    <t xml:space="preserve">A fully executed agreement and a complete order.</t>
  </si>
  <si>
    <t xml:space="preserve">Validates that the order is complete before it reaches onboarding.</t>
  </si>
  <si>
    <t xml:space="preserve">Lost opportunity re-engaged</t>
  </si>
  <si>
    <t xml:space="preserve">The opportunity is closed-lost.</t>
  </si>
  <si>
    <t xml:space="preserve">A nurture task is created.</t>
  </si>
  <si>
    <t xml:space="preserve">—</t>
  </si>
  <si>
    <t xml:space="preserve">04 Customer enablement</t>
  </si>
  <si>
    <t xml:space="preserve">Success assumes the relationship</t>
  </si>
  <si>
    <t xml:space="preserve">The customer is introduced to their CSM as the primary point of contact.</t>
  </si>
  <si>
    <t xml:space="preserve">Makes the introduction: “I won’t run your project day to day, but I’m here to make sure it succeeds.”</t>
  </si>
  <si>
    <t xml:space="preserve">Kick-off</t>
  </si>
  <si>
    <t xml:space="preserve">The order reaches the onboarding queue.</t>
  </si>
  <si>
    <t xml:space="preserve">The project plan is ratified and next steps confirmed with the customer.</t>
  </si>
  <si>
    <t xml:space="preserve">Ensures the kick-off happens with the right people, and frames it in the customer’s value.</t>
  </si>
  <si>
    <t xml:space="preserve">Product overview</t>
  </si>
  <si>
    <t xml:space="preserve">The kick-off has been held.</t>
  </si>
  <si>
    <t xml:space="preserve">The customer has received an overview of what they bought and why.</t>
  </si>
  <si>
    <t xml:space="preserve">Delivers the overview personally.</t>
  </si>
  <si>
    <t xml:space="preserve">Success plan</t>
  </si>
  <si>
    <t xml:space="preserve">The product overview has been held.</t>
  </si>
  <si>
    <t xml:space="preserve">The customer’s goals, success criteria and stakeholders are written down, and the customer agrees they are theirs.</t>
  </si>
  <si>
    <t xml:space="preserve">Writes the success plan with the customer: what would make this purchase worth it, in their words.</t>
  </si>
  <si>
    <t xml:space="preserve">Provisioning and configuration</t>
  </si>
  <si>
    <t xml:space="preserve">A specialist is assigned.</t>
  </si>
  <si>
    <t xml:space="preserve">The solution is configured; the customer logs in.</t>
  </si>
  <si>
    <t xml:space="preserve">Monitors; the natural point of escalation for process issues.</t>
  </si>
  <si>
    <t xml:space="preserve">Configuration sign-off</t>
  </si>
  <si>
    <t xml:space="preserve">Configuration is complete.</t>
  </si>
  <si>
    <t xml:space="preserve">The customer signs off on the configuration.</t>
  </si>
  <si>
    <t xml:space="preserve">Attends, and makes sure the review meets the customer’s requirements.</t>
  </si>
  <si>
    <t xml:space="preserve">05 Services training</t>
  </si>
  <si>
    <t xml:space="preserve">Train the trainer</t>
  </si>
  <si>
    <t xml:space="preserve">The solution is configured.</t>
  </si>
  <si>
    <t xml:space="preserve">Success verifies the customer’s trainers are trained; the customer goes live.</t>
  </si>
  <si>
    <t xml:space="preserve">Trains the customer’s named trainers, who train everyone else.</t>
  </si>
  <si>
    <t xml:space="preserve">Onboarding complete</t>
  </si>
  <si>
    <t xml:space="preserve">The customer is live and has accepted the project.</t>
  </si>
  <si>
    <t xml:space="preserve">The project is closed; the welcome program is delivered; a post-go-live action plan exists.</t>
  </si>
  <si>
    <t xml:space="preserve">Writes the post-go-live action plan and confirms health is being monitored.</t>
  </si>
  <si>
    <t xml:space="preserve">New need during onboarding</t>
  </si>
  <si>
    <t xml:space="preserve">The customer confirms a new, relevant need.</t>
  </si>
  <si>
    <t xml:space="preserve">Refers it to Sales; does not let it change the project’s scope.</t>
  </si>
  <si>
    <t xml:space="preserve">Early adoption</t>
  </si>
  <si>
    <t xml:space="preserve">Challenge: onboarding validation</t>
  </si>
  <si>
    <t xml:space="preserve">The customer is misaligned on contacts, purchase or value.</t>
  </si>
  <si>
    <t xml:space="preserve">Success confirms the account is aligned.</t>
  </si>
  <si>
    <t xml:space="preserve">Resolves the misalignment with a structured call before adoption begins.</t>
  </si>
  <si>
    <t xml:space="preserve">06 Value workshop</t>
  </si>
  <si>
    <t xml:space="preserve">Early-adoption action plan</t>
  </si>
  <si>
    <t xml:space="preserve">Onboarding is complete.</t>
  </si>
  <si>
    <t xml:space="preserve">The early-adoption campaign has been delivered.</t>
  </si>
  <si>
    <t xml:space="preserve">Executes the plan; Hypercare begins.</t>
  </si>
  <si>
    <t xml:space="preserve">Value Workshop</t>
  </si>
  <si>
    <t xml:space="preserve">Thirty days after go-live.</t>
  </si>
  <si>
    <t xml:space="preserve">The customer confirms value and utilization with Success.</t>
  </si>
  <si>
    <t xml:space="preserve">Facilitates the workshop and establishes the survey across the customer’s stakeholders.</t>
  </si>
  <si>
    <t xml:space="preserve">07 Adoption and health</t>
  </si>
  <si>
    <t xml:space="preserve">Graduation checkpoint</t>
  </si>
  <si>
    <t xml:space="preserve">Ninety days after go-live.</t>
  </si>
  <si>
    <t xml:space="preserve">Success confirms the customer is mature; Hypercare ends.</t>
  </si>
  <si>
    <t xml:space="preserve">Reviews the account and, as the tier warrants, holds the graduation conversation.</t>
  </si>
  <si>
    <t xml:space="preserve">08 Feedback cycle</t>
  </si>
  <si>
    <t xml:space="preserve">Support case</t>
  </si>
  <si>
    <t xml:space="preserve">A case is opened.</t>
  </si>
  <si>
    <t xml:space="preserve">The case is resolved.</t>
  </si>
  <si>
    <t xml:space="preserve">Reads case data across the account for health; the final point of escalation.</t>
  </si>
  <si>
    <t xml:space="preserve">10 Business review</t>
  </si>
  <si>
    <t xml:space="preserve">Business Review</t>
  </si>
  <si>
    <t xml:space="preserve">The customer is due, by tier, timing or need.</t>
  </si>
  <si>
    <t xml:space="preserve">The customer has re-validated the value proposition and roadmap alignment.</t>
  </si>
  <si>
    <t xml:space="preserve">Play 01</t>
  </si>
  <si>
    <t xml:space="preserve">Leads the review at the touch the tier earns.</t>
  </si>
  <si>
    <t xml:space="preserve">Adoption Workshop</t>
  </si>
  <si>
    <t xml:space="preserve">A signal shows adoption weakening.</t>
  </si>
  <si>
    <t xml:space="preserve">The customer is restored to adopted status.</t>
  </si>
  <si>
    <t xml:space="preserve">Play 02</t>
  </si>
  <si>
    <t xml:space="preserve">Delivers the workshop; delegates to specialists as needed.</t>
  </si>
  <si>
    <t xml:space="preserve">Feedback Cycle</t>
  </si>
  <si>
    <t xml:space="preserve">The customer signals feedback on software, service or support.</t>
  </si>
  <si>
    <t xml:space="preserve">The customer agrees the options delivered address their concerns.</t>
  </si>
  <si>
    <t xml:space="preserve">Play 03</t>
  </si>
  <si>
    <t xml:space="preserve">Guides the feedback through the loop and back to the customer with options.</t>
  </si>
  <si>
    <t xml:space="preserve">09 Success engagement</t>
  </si>
  <si>
    <t xml:space="preserve">Success Initiative</t>
  </si>
  <si>
    <t xml:space="preserve">Signals show operating challenges — cases, escalations, risk.</t>
  </si>
  <si>
    <t xml:space="preserve">The customer confirms every challenge identified is resolved.</t>
  </si>
  <si>
    <t xml:space="preserve">Play 04</t>
  </si>
  <si>
    <t xml:space="preserve">Convenes the cross-functional initiative and runs it to steady state.</t>
  </si>
  <si>
    <t xml:space="preserve">Feature adoption</t>
  </si>
  <si>
    <t xml:space="preserve">The customer could use a relevant feature they don’t.</t>
  </si>
  <si>
    <t xml:space="preserve">The customer has been engaged on the feature.</t>
  </si>
  <si>
    <t xml:space="preserve">Educates proactively, as the phase requires.</t>
  </si>
  <si>
    <t xml:space="preserve">11 Customer nurture</t>
  </si>
  <si>
    <t xml:space="preserve">Product release</t>
  </si>
  <si>
    <t xml:space="preserve">A release, feature or fix ships.</t>
  </si>
  <si>
    <t xml:space="preserve">The customer has been engaged on the release.</t>
  </si>
  <si>
    <t xml:space="preserve">Sets the objectives for customer engagement on major releases.</t>
  </si>
  <si>
    <t xml:space="preserve">Upsell, cross-sell or expansion</t>
  </si>
  <si>
    <t xml:space="preserve">An agreement for additional services is executed.</t>
  </si>
  <si>
    <t xml:space="preserve">Creates the lead; stays with the relationship while Sales works it.</t>
  </si>
  <si>
    <t xml:space="preserve">Change in terms</t>
  </si>
  <si>
    <t xml:space="preserve">The customer requests a change in terms.</t>
  </si>
  <si>
    <t xml:space="preserve">The customer accepts a counteroffer; the contract is re-executed.</t>
  </si>
  <si>
    <t xml:space="preserve">Crafts the counter with Finance and guides the change order.</t>
  </si>
  <si>
    <t xml:space="preserve">Incident</t>
  </si>
  <si>
    <t xml:space="preserve">The vendor encounters an incident.</t>
  </si>
  <si>
    <t xml:space="preserve">The customer has been notified and engaged.</t>
  </si>
  <si>
    <t xml:space="preserve">Shapes the customer-facing message.</t>
  </si>
  <si>
    <t xml:space="preserve">Survey</t>
  </si>
  <si>
    <t xml:space="preserve">The customer is mature.</t>
  </si>
  <si>
    <t xml:space="preserve">The customer has been surveyed, and followed up if they responded.</t>
  </si>
  <si>
    <t xml:space="preserve">Follows up every response: detractors and passives for feedback, promoters for referral.</t>
  </si>
  <si>
    <t xml:space="preserve">12 Loyalty actualization</t>
  </si>
  <si>
    <t xml:space="preserve">Referral</t>
  </si>
  <si>
    <t xml:space="preserve">The customer is mature and signals a positive experience.</t>
  </si>
  <si>
    <t xml:space="preserve">The customer is engaged in the referral program.</t>
  </si>
  <si>
    <t xml:space="preserve">Makes the ask at the customer’s milestone, not ours.</t>
  </si>
  <si>
    <t xml:space="preserve">Public review</t>
  </si>
  <si>
    <t xml:space="preserve">The customer posts a public review.</t>
  </si>
  <si>
    <t xml:space="preserve">The customer is satisfied with the follow-up.</t>
  </si>
  <si>
    <t xml:space="preserve">Follows up with the customer; closes the loop with Marketing.</t>
  </si>
  <si>
    <t xml:space="preserve">Anniversary</t>
  </si>
  <si>
    <t xml:space="preserve">The customer reaches a time milestone.</t>
  </si>
  <si>
    <t xml:space="preserve">The customer has received the anniversary communication.</t>
  </si>
  <si>
    <t xml:space="preserve">Sets the objectives and timing of the program.</t>
  </si>
  <si>
    <t xml:space="preserve">Challenge</t>
  </si>
  <si>
    <t xml:space="preserve">Challenge: service failure</t>
  </si>
  <si>
    <t xml:space="preserve">The customer reports a technical, service or payment failure.</t>
  </si>
  <si>
    <t xml:space="preserve">The customer agrees the failure is resolved.</t>
  </si>
  <si>
    <t xml:space="preserve">Engages only if the customer rejects the solution offered, or a significant sum or trend is flagged.</t>
  </si>
  <si>
    <t xml:space="preserve">Challenge: billing</t>
  </si>
  <si>
    <t xml:space="preserve">The customer disputes an invoice, or is placed on credit hold.</t>
  </si>
  <si>
    <t xml:space="preserve">The customer accepts the resolution.</t>
  </si>
  <si>
    <t xml:space="preserve">Owns the conversation; Finance is the resolution partner.</t>
  </si>
  <si>
    <t xml:space="preserve">Challenge: legal</t>
  </si>
  <si>
    <t xml:space="preserve">The customer implies a legal dispute.</t>
  </si>
  <si>
    <t xml:space="preserve">Finance or Legal records the matter resolved.</t>
  </si>
  <si>
    <t xml:space="preserve">Refers the matter to Finance and ceases further communication — as does everyone.</t>
  </si>
  <si>
    <t xml:space="preserve">Challenge: dissatisfaction</t>
  </si>
  <si>
    <t xml:space="preserve">The customer asserts the service is not what was expected.</t>
  </si>
  <si>
    <t xml:space="preserve">The customer agrees the service matches the expectation.</t>
  </si>
  <si>
    <t xml:space="preserve">Runs a structured call and gains agreement on the resolution.</t>
  </si>
  <si>
    <t xml:space="preserve">Challenge: downgrade</t>
  </si>
  <si>
    <t xml:space="preserve">The customer seeks to consolidate or downgrade.</t>
  </si>
  <si>
    <t xml:space="preserve">The customer is satisfied with next steps.</t>
  </si>
  <si>
    <t xml:space="preserve">Diagnoses the reason before negotiating the terms.</t>
  </si>
  <si>
    <t xml:space="preserve">Challenge: non-compliance</t>
  </si>
  <si>
    <t xml:space="preserve">The customer ceases normal behavior without notice.</t>
  </si>
  <si>
    <t xml:space="preserve">The customer has returned to normal behavior.</t>
  </si>
  <si>
    <t xml:space="preserve">Treats silence as a signal, not a steady state.</t>
  </si>
  <si>
    <t xml:space="preserve">Hibernation</t>
  </si>
  <si>
    <t xml:space="preserve">A qualifying event — seasonality, a restructuring, force majeure.</t>
  </si>
  <si>
    <t xml:space="preserve">The customer is hibernated and monitored.</t>
  </si>
  <si>
    <t xml:space="preserve">Agrees the hibernation terms and the date to wake.</t>
  </si>
  <si>
    <t xml:space="preserve">Renewal</t>
  </si>
  <si>
    <t xml:space="preserve">Renewal nurture</t>
  </si>
  <si>
    <t xml:space="preserve">A renewal trigger fires — health, the customer’s buying cycle, or the tier’s lead time, whichever comes first.</t>
  </si>
  <si>
    <t xml:space="preserve">Value and business impact are re-confirmed.</t>
  </si>
  <si>
    <t xml:space="preserve">Starts on the trigger, never on a reminder; holds a renewal business review to re-align value.</t>
  </si>
  <si>
    <t xml:space="preserve">The contract approaches expiration.</t>
  </si>
  <si>
    <t xml:space="preserve">The customer executes the renewal.</t>
  </si>
  <si>
    <t xml:space="preserve">Leads the renewal on mutually acceptable terms.</t>
  </si>
  <si>
    <t xml:space="preserve">— the exit</t>
  </si>
  <si>
    <t xml:space="preserve">Offboarding</t>
  </si>
  <si>
    <t xml:space="preserve">The customer has churned and cannot be saved.</t>
  </si>
  <si>
    <t xml:space="preserve">The customer is offboarded; the reason is recorded.</t>
  </si>
  <si>
    <t xml:space="preserve">Declares the churn, holds the pre-offboarding conversation, and follows the case to the end.</t>
  </si>
  <si>
    <t xml:space="preserve">The twelve milestones</t>
  </si>
  <si>
    <t xml:space="preserve">What the organization does — the Operating Model’s twelve, in four stages. The moments on the Map are what the customer experiences; each touches one of these. A moment can touch a milestone the Operating Model files under another stage: the Value Workshop happens in Hypercare, after onboarding, and touches milestone 06.</t>
  </si>
  <si>
    <t xml:space="preserve">Stage (Operating Model)</t>
  </si>
  <si>
    <t xml:space="preserve">Milestone</t>
  </si>
  <si>
    <t xml:space="preserve">Moments touching it</t>
  </si>
  <si>
    <t xml:space="preserve">Owned by Success</t>
  </si>
  <si>
    <t xml:space="preserve">Moments not mapped to a milestone</t>
  </si>
  <si>
    <t xml:space="preserve">A milestone no moment touches is a promise the journey never keeps. A moment no milestone owns is work the organization does not know it does.</t>
  </si>
  <si>
    <t xml:space="preserve">Who owns what</t>
  </si>
  <si>
    <t xml:space="preserve">Counts from the Map. Success owns about half the moments by design — it is the journey’s steward. Any other function owning more than a quarter is carrying work the map should spread; one that is only ever Informed has been left out of the journey.</t>
  </si>
  <si>
    <t xml:space="preserve">Function</t>
  </si>
  <si>
    <t xml:space="preserve">Owns (R)</t>
  </si>
  <si>
    <t xml:space="preserve">Accountable (A)</t>
  </si>
  <si>
    <t xml:space="preserve">Consulted (C)</t>
  </si>
  <si>
    <t xml:space="preserve">Informed (I)</t>
  </si>
  <si>
    <t xml:space="preserve">Touches</t>
  </si>
  <si>
    <t xml:space="preserve">Share owned</t>
  </si>
  <si>
    <t xml:space="preserve">Moments</t>
  </si>
  <si>
    <t xml:space="preserve">Rows without exactly one owner</t>
  </si>
  <si>
    <t xml:space="preserve">Moments by stage</t>
  </si>
  <si>
    <t xml:space="preserve">Renewal lead times</t>
  </si>
  <si>
    <t xml:space="preserve">The latest renewal nurture may start, by tier — a proactive floor, set from your customers’ buying cycles. A health trigger or an account’s own buying cycle can start it sooner.</t>
  </si>
  <si>
    <t xml:space="preserve">Tier</t>
  </si>
  <si>
    <t xml:space="preserve">Lead time (days)</t>
  </si>
  <si>
    <t xml:space="preserve">Why this number</t>
  </si>
  <si>
    <t xml:space="preserve">Dedicated</t>
  </si>
  <si>
    <t xml:space="preserve">Committee decisions and budget cycles; the renewal business review needs a quarter to land.</t>
  </si>
  <si>
    <t xml:space="preserve">Shared</t>
  </si>
  <si>
    <t xml:space="preserve">A buyer and an approver; one quarter of runway plus a month of paper.</t>
  </si>
  <si>
    <t xml:space="preserve">Digital</t>
  </si>
  <si>
    <t xml:space="preserve">Single buyer; the automated program needs three touches before the date.</t>
  </si>
  <si>
    <t xml:space="preserve">Health trigger window (days before renewal)</t>
  </si>
  <si>
    <t xml:space="preserve">Inside this window, health turning Yellow or Red starts renewal nurture at once. Outside it, a Yellow or Red calls a play instead.</t>
  </si>
  <si>
    <t xml:space="preserve">Account</t>
  </si>
  <si>
    <t xml:space="preserve">Current stage</t>
  </si>
  <si>
    <t xml:space="preserve">Go-live date</t>
  </si>
  <si>
    <t xml:space="preserve">Renewal date</t>
  </si>
  <si>
    <t xml:space="preserve">Overview</t>
  </si>
  <si>
    <t xml:space="preserve">Trainers trained</t>
  </si>
  <si>
    <t xml:space="preserve">Welcome / action plan</t>
  </si>
  <si>
    <t xml:space="preserve">Value Workshop due</t>
  </si>
  <si>
    <t xml:space="preserve">Value Workshop held</t>
  </si>
  <si>
    <t xml:space="preserve">Graduation due</t>
  </si>
  <si>
    <t xml:space="preserve">Graduated</t>
  </si>
  <si>
    <t xml:space="preserve">First business review</t>
  </si>
  <si>
    <t xml:space="preserve">Champion named</t>
  </si>
  <si>
    <t xml:space="preserve">Executive sponsor named</t>
  </si>
  <si>
    <t xml:space="preserve">Survey sent</t>
  </si>
  <si>
    <t xml:space="preserve">Referral asked</t>
  </si>
  <si>
    <t xml:space="preserve">Health</t>
  </si>
  <si>
    <t xml:space="preserve">Buying cycle (days, optional)</t>
  </si>
  <si>
    <t xml:space="preserve">Renewal nurture from</t>
  </si>
  <si>
    <t xml:space="preserve">Nurture trigger</t>
  </si>
  <si>
    <t xml:space="preserve">Next milestone</t>
  </si>
  <si>
    <t xml:space="preserve">Notes</t>
  </si>
  <si>
    <t xml:space="preserve">Harbor Logistics</t>
  </si>
  <si>
    <t xml:space="preserve">yes</t>
  </si>
  <si>
    <t xml:space="preserve">Green</t>
  </si>
  <si>
    <t xml:space="preserve">Northside Dental Group</t>
  </si>
  <si>
    <t xml:space="preserve">Yellow</t>
  </si>
  <si>
    <t xml:space="preserve">Value Workshop overdue — owner on vacation</t>
  </si>
  <si>
    <t xml:space="preserve">Mesa Analytics</t>
  </si>
  <si>
    <t xml:space="preserve">Data migration slipped one week</t>
  </si>
  <si>
    <t xml:space="preserve">Pier 9 Credit Union</t>
  </si>
  <si>
    <t xml:space="preserve">Renewal nurture should have started — Dedicated lead time is 180 days</t>
  </si>
  <si>
    <t xml:space="preserve">Dockside Supply Co.</t>
  </si>
  <si>
    <t xml:space="preserve">Red</t>
  </si>
  <si>
    <t xml:space="preserve">Health turned Red inside the health window</t>
  </si>
  <si>
    <t xml:space="preserve">Juniper Health Partners</t>
  </si>
  <si>
    <t xml:space="preserve">Board approves all renewals; buying cycle eight months</t>
  </si>
</sst>
</file>

<file path=xl/styles.xml><?xml version="1.0" encoding="utf-8"?>
<styleSheet xmlns="http://schemas.openxmlformats.org/spreadsheetml/2006/main">
  <numFmts count="4">
    <numFmt numFmtId="164" formatCode="General"/>
    <numFmt numFmtId="165" formatCode="General"/>
    <numFmt numFmtId="166" formatCode="0%"/>
    <numFmt numFmtId="167" formatCode="yyyy\-mm\-dd"/>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1"/>
      <color rgb="FF6E6C80"/>
      <name val="Arial"/>
      <family val="0"/>
      <charset val="1"/>
    </font>
    <font>
      <sz val="11"/>
      <name val="Arial"/>
      <family val="0"/>
      <charset val="1"/>
    </font>
    <font>
      <i val="true"/>
      <sz val="11"/>
      <color rgb="FF6E6C80"/>
      <name val="Arial"/>
      <family val="0"/>
      <charset val="1"/>
    </font>
    <font>
      <b val="true"/>
      <sz val="11"/>
      <color rgb="FFFFFFFF"/>
      <name val="Arial"/>
      <family val="0"/>
      <charset val="1"/>
    </font>
    <font>
      <b val="true"/>
      <sz val="11"/>
      <name val="Arial"/>
      <family val="0"/>
      <charset val="1"/>
    </font>
    <font>
      <sz val="11"/>
      <color rgb="FF0000FF"/>
      <name val="Arial"/>
      <family val="0"/>
      <charset val="1"/>
    </font>
    <font>
      <b val="true"/>
      <sz val="11"/>
      <color rgb="FFC63A26"/>
      <name val="Arial"/>
      <family val="0"/>
      <charset val="1"/>
    </font>
    <font>
      <sz val="10"/>
      <name val="Arial"/>
      <family val="2"/>
    </font>
    <font>
      <b val="true"/>
      <sz val="12"/>
      <name val="Arial"/>
      <family val="0"/>
      <charset val="1"/>
    </font>
    <font>
      <b val="true"/>
      <sz val="11"/>
      <color rgb="FF0000FF"/>
      <name val="Arial"/>
      <family val="0"/>
      <charset val="1"/>
    </font>
  </fonts>
  <fills count="8">
    <fill>
      <patternFill patternType="none"/>
    </fill>
    <fill>
      <patternFill patternType="gray125"/>
    </fill>
    <fill>
      <patternFill patternType="solid">
        <fgColor rgb="FF1B1A2B"/>
        <bgColor rgb="FF333300"/>
      </patternFill>
    </fill>
    <fill>
      <patternFill patternType="solid">
        <fgColor rgb="FFF2F0EA"/>
        <bgColor rgb="FFE8F1F0"/>
      </patternFill>
    </fill>
    <fill>
      <patternFill patternType="solid">
        <fgColor rgb="FFE8F1F0"/>
        <bgColor rgb="FFF2F0EA"/>
      </patternFill>
    </fill>
    <fill>
      <patternFill patternType="solid">
        <fgColor rgb="FFFFFFFF"/>
        <bgColor rgb="FFF2F0EA"/>
      </patternFill>
    </fill>
    <fill>
      <patternFill patternType="solid">
        <fgColor rgb="FFFDEAE6"/>
        <bgColor rgb="FFF2F0EA"/>
      </patternFill>
    </fill>
    <fill>
      <patternFill patternType="solid">
        <fgColor rgb="FF0F7A80"/>
        <bgColor rgb="FF008080"/>
      </patternFill>
    </fill>
  </fills>
  <borders count="2">
    <border diagonalUp="false" diagonalDown="false">
      <left/>
      <right/>
      <top/>
      <bottom/>
      <diagonal/>
    </border>
    <border diagonalUp="false" diagonalDown="false">
      <left style="thin">
        <color rgb="FFDEDBD2"/>
      </left>
      <right style="thin">
        <color rgb="FFDEDBD2"/>
      </right>
      <top style="thin">
        <color rgb="FFDEDBD2"/>
      </top>
      <bottom style="thin">
        <color rgb="FFDEDB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center"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9" fillId="6" borderId="1" xfId="0" applyFont="true" applyBorder="true" applyAlignment="false" applyProtection="false">
      <alignment horizontal="general" vertical="bottom" textRotation="0" wrapText="false" indent="0" shrinkToFit="false"/>
      <protection locked="true" hidden="false"/>
    </xf>
    <xf numFmtId="164" fontId="10" fillId="6" borderId="1" xfId="0" applyFont="true" applyBorder="tru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left" vertical="center" textRotation="0" wrapText="true" indent="0" shrinkToFit="false"/>
      <protection locked="true" hidden="false"/>
    </xf>
    <xf numFmtId="164" fontId="8" fillId="7" borderId="0" xfId="0" applyFont="true" applyBorder="fals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top" textRotation="0" wrapText="true" indent="0" shrinkToFit="false"/>
      <protection locked="true" hidden="false"/>
    </xf>
    <xf numFmtId="164" fontId="10" fillId="3" borderId="1" xfId="0" applyFont="true" applyBorder="true" applyAlignment="true" applyProtection="false">
      <alignment horizontal="left" vertical="top" textRotation="0" wrapText="true" indent="0" shrinkToFit="false"/>
      <protection locked="true" hidden="false"/>
    </xf>
    <xf numFmtId="164" fontId="9" fillId="3" borderId="1" xfId="0" applyFont="true" applyBorder="true" applyAlignment="true" applyProtection="false">
      <alignment horizontal="left" vertical="top" textRotation="0" wrapText="true" indent="0" shrinkToFit="false"/>
      <protection locked="true" hidden="false"/>
    </xf>
    <xf numFmtId="164" fontId="6" fillId="3" borderId="1" xfId="0" applyFont="true" applyBorder="true" applyAlignment="true" applyProtection="false">
      <alignment horizontal="left" vertical="top" textRotation="0" wrapText="true" indent="0" shrinkToFit="false"/>
      <protection locked="true" hidden="false"/>
    </xf>
    <xf numFmtId="164" fontId="10" fillId="4" borderId="1" xfId="0" applyFont="true" applyBorder="true" applyAlignment="true" applyProtection="false">
      <alignment horizontal="center" vertical="top" textRotation="0" wrapText="true" indent="0" shrinkToFit="false"/>
      <protection locked="true" hidden="false"/>
    </xf>
    <xf numFmtId="164" fontId="10" fillId="4" borderId="1" xfId="0" applyFont="true" applyBorder="true" applyAlignment="true" applyProtection="false">
      <alignment horizontal="left" vertical="top" textRotation="0" wrapText="true" indent="0" shrinkToFit="false"/>
      <protection locked="true" hidden="false"/>
    </xf>
    <xf numFmtId="164" fontId="9" fillId="4" borderId="1" xfId="0" applyFont="true" applyBorder="true" applyAlignment="true" applyProtection="false">
      <alignment horizontal="left" vertical="top" textRotation="0" wrapText="true" indent="0" shrinkToFit="false"/>
      <protection locked="true" hidden="false"/>
    </xf>
    <xf numFmtId="164" fontId="6" fillId="4" borderId="1" xfId="0" applyFont="true" applyBorder="true" applyAlignment="true" applyProtection="false">
      <alignment horizontal="left" vertical="top" textRotation="0" wrapText="true" indent="0" shrinkToFit="false"/>
      <protection locked="true" hidden="false"/>
    </xf>
    <xf numFmtId="164" fontId="10" fillId="5" borderId="1" xfId="0" applyFont="true" applyBorder="true" applyAlignment="true" applyProtection="false">
      <alignment horizontal="center" vertical="top" textRotation="0" wrapText="true" indent="0" shrinkToFit="false"/>
      <protection locked="true" hidden="false"/>
    </xf>
    <xf numFmtId="164" fontId="10" fillId="5" borderId="1" xfId="0" applyFont="true" applyBorder="true" applyAlignment="true" applyProtection="false">
      <alignment horizontal="left" vertical="top" textRotation="0" wrapText="true" indent="0" shrinkToFit="false"/>
      <protection locked="true" hidden="false"/>
    </xf>
    <xf numFmtId="164" fontId="9" fillId="5" borderId="1" xfId="0" applyFont="true" applyBorder="true" applyAlignment="true" applyProtection="false">
      <alignment horizontal="left" vertical="top" textRotation="0" wrapText="true" indent="0" shrinkToFit="false"/>
      <protection locked="true" hidden="false"/>
    </xf>
    <xf numFmtId="164" fontId="6" fillId="5" borderId="1" xfId="0" applyFont="true" applyBorder="true" applyAlignment="true" applyProtection="false">
      <alignment horizontal="left" vertical="top" textRotation="0" wrapText="true" indent="0" shrinkToFit="false"/>
      <protection locked="true" hidden="false"/>
    </xf>
    <xf numFmtId="164" fontId="11" fillId="5" borderId="1" xfId="0" applyFont="true" applyBorder="true" applyAlignment="true" applyProtection="false">
      <alignment horizontal="left" vertical="top" textRotation="0" wrapText="true" indent="0" shrinkToFit="false"/>
      <protection locked="true" hidden="false"/>
    </xf>
    <xf numFmtId="164" fontId="10" fillId="6" borderId="1" xfId="0" applyFont="true" applyBorder="true" applyAlignment="true" applyProtection="false">
      <alignment horizontal="center" vertical="top" textRotation="0" wrapText="true" indent="0" shrinkToFit="false"/>
      <protection locked="true" hidden="false"/>
    </xf>
    <xf numFmtId="164" fontId="10" fillId="6" borderId="1" xfId="0" applyFont="true" applyBorder="true" applyAlignment="true" applyProtection="false">
      <alignment horizontal="left" vertical="top" textRotation="0" wrapText="true" indent="0" shrinkToFit="false"/>
      <protection locked="true" hidden="false"/>
    </xf>
    <xf numFmtId="164" fontId="9" fillId="6" borderId="1" xfId="0" applyFont="true" applyBorder="true" applyAlignment="true" applyProtection="false">
      <alignment horizontal="left" vertical="top" textRotation="0" wrapText="true" indent="0" shrinkToFit="false"/>
      <protection locked="true" hidden="false"/>
    </xf>
    <xf numFmtId="164" fontId="6" fillId="6" borderId="1" xfId="0" applyFont="true" applyBorder="true" applyAlignment="true" applyProtection="false">
      <alignment horizontal="left" vertical="top" textRotation="0" wrapText="true" indent="0" shrinkToFit="false"/>
      <protection locked="true" hidden="false"/>
    </xf>
    <xf numFmtId="164" fontId="10" fillId="0" borderId="1" xfId="0" applyFont="true" applyBorder="true" applyAlignment="true" applyProtection="false">
      <alignment horizontal="center" vertical="top" textRotation="0" wrapText="true" indent="0" shrinkToFit="false"/>
      <protection locked="true" hidden="false"/>
    </xf>
    <xf numFmtId="164" fontId="10"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center" vertical="bottom" textRotation="0" wrapText="true" indent="0" shrinkToFit="false"/>
      <protection locked="true" hidden="false"/>
    </xf>
    <xf numFmtId="164" fontId="8" fillId="2" borderId="0" xfId="0" applyFont="true" applyBorder="false" applyAlignment="true" applyProtection="false">
      <alignment horizontal="left" vertical="bottom" textRotation="0" wrapText="true" indent="0" shrinkToFit="false"/>
      <protection locked="true" hidden="false"/>
    </xf>
    <xf numFmtId="164" fontId="0" fillId="3" borderId="1" xfId="0" applyFont="false" applyBorder="true" applyAlignment="true" applyProtection="false">
      <alignment horizontal="center" vertical="bottom" textRotation="0" wrapText="false" indent="0" shrinkToFit="false"/>
      <protection locked="true" hidden="false"/>
    </xf>
    <xf numFmtId="164" fontId="0" fillId="3" borderId="1" xfId="0" applyFont="true" applyBorder="true" applyAlignment="false" applyProtection="false">
      <alignment horizontal="general" vertical="bottom" textRotation="0" wrapText="false" indent="0" shrinkToFit="false"/>
      <protection locked="true" hidden="false"/>
    </xf>
    <xf numFmtId="164" fontId="14" fillId="3" borderId="1" xfId="0" applyFont="tru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true" applyProtection="false">
      <alignment horizontal="center" vertical="bottom" textRotation="0" wrapText="false" indent="0" shrinkToFit="false"/>
      <protection locked="true" hidden="false"/>
    </xf>
    <xf numFmtId="164" fontId="0" fillId="4" borderId="1" xfId="0" applyFont="false" applyBorder="true" applyAlignment="true" applyProtection="false">
      <alignment horizontal="center" vertical="bottom" textRotation="0" wrapText="false" indent="0" shrinkToFit="false"/>
      <protection locked="true" hidden="false"/>
    </xf>
    <xf numFmtId="164" fontId="0" fillId="4" borderId="1" xfId="0" applyFont="true" applyBorder="true" applyAlignment="false" applyProtection="false">
      <alignment horizontal="general"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65" fontId="0" fillId="4" borderId="1" xfId="0" applyFont="false" applyBorder="true" applyAlignment="true" applyProtection="false">
      <alignment horizontal="center" vertical="bottom" textRotation="0" wrapText="false" indent="0" shrinkToFit="false"/>
      <protection locked="true" hidden="false"/>
    </xf>
    <xf numFmtId="164" fontId="0" fillId="5" borderId="1" xfId="0" applyFont="false" applyBorder="true" applyAlignment="true" applyProtection="false">
      <alignment horizontal="center" vertical="bottom" textRotation="0" wrapText="false" indent="0" shrinkToFit="false"/>
      <protection locked="true" hidden="false"/>
    </xf>
    <xf numFmtId="164" fontId="0" fillId="5" borderId="1" xfId="0" applyFont="true" applyBorder="true" applyAlignment="false" applyProtection="false">
      <alignment horizontal="general" vertical="bottom" textRotation="0" wrapText="false" indent="0" shrinkToFit="false"/>
      <protection locked="true" hidden="false"/>
    </xf>
    <xf numFmtId="164" fontId="14" fillId="5" borderId="1" xfId="0" applyFont="true" applyBorder="true" applyAlignment="false" applyProtection="false">
      <alignment horizontal="general" vertical="bottom" textRotation="0" wrapText="false" indent="0" shrinkToFit="false"/>
      <protection locked="true" hidden="false"/>
    </xf>
    <xf numFmtId="165" fontId="0" fillId="5" borderId="1" xfId="0" applyFont="false" applyBorder="true" applyAlignment="true" applyProtection="false">
      <alignment horizontal="center" vertical="bottom" textRotation="0" wrapText="false" indent="0" shrinkToFit="false"/>
      <protection locked="true" hidden="false"/>
    </xf>
    <xf numFmtId="164" fontId="0" fillId="6" borderId="1" xfId="0" applyFont="false" applyBorder="true" applyAlignment="true" applyProtection="false">
      <alignment horizontal="center" vertical="bottom" textRotation="0" wrapText="false" indent="0" shrinkToFit="false"/>
      <protection locked="true" hidden="false"/>
    </xf>
    <xf numFmtId="164" fontId="0" fillId="6" borderId="1" xfId="0" applyFont="true" applyBorder="true" applyAlignment="false" applyProtection="false">
      <alignment horizontal="general" vertical="bottom" textRotation="0" wrapText="false" indent="0" shrinkToFit="false"/>
      <protection locked="true" hidden="false"/>
    </xf>
    <xf numFmtId="164" fontId="14" fillId="6" borderId="1" xfId="0" applyFont="true" applyBorder="true" applyAlignment="false" applyProtection="false">
      <alignment horizontal="general" vertical="bottom" textRotation="0" wrapText="false" indent="0" shrinkToFit="false"/>
      <protection locked="true" hidden="false"/>
    </xf>
    <xf numFmtId="165" fontId="0" fillId="6" borderId="1" xfId="0" applyFont="fals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left" vertical="bottom" textRotation="0" wrapText="false" indent="0" shrinkToFit="false"/>
      <protection locked="true" hidden="false"/>
    </xf>
    <xf numFmtId="164" fontId="8" fillId="2" borderId="0" xfId="0" applyFont="true" applyBorder="false" applyAlignment="true" applyProtection="false">
      <alignment horizontal="center" vertical="bottom" textRotation="0" wrapText="false" indent="0" shrinkToFit="false"/>
      <protection locked="true" hidden="false"/>
    </xf>
    <xf numFmtId="166" fontId="0" fillId="0" borderId="1" xfId="0" applyFont="false" applyBorder="tru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left" vertical="top" textRotation="0" wrapText="false" indent="0" shrinkToFit="false"/>
      <protection locked="true" hidden="false"/>
    </xf>
    <xf numFmtId="164" fontId="10" fillId="0" borderId="1" xfId="0" applyFont="true" applyBorder="true" applyAlignment="true" applyProtection="false">
      <alignment horizontal="center" vertical="top" textRotation="0" wrapText="false" indent="0" shrinkToFit="false"/>
      <protection locked="true" hidden="false"/>
    </xf>
    <xf numFmtId="167" fontId="10" fillId="0" borderId="1" xfId="0" applyFont="true" applyBorder="true" applyAlignment="true" applyProtection="false">
      <alignment horizontal="center" vertical="top" textRotation="0" wrapText="false" indent="0" shrinkToFit="false"/>
      <protection locked="true" hidden="false"/>
    </xf>
    <xf numFmtId="167" fontId="6" fillId="0" borderId="1" xfId="0" applyFont="true" applyBorder="true" applyAlignment="true" applyProtection="false">
      <alignment horizontal="center" vertical="top" textRotation="0" wrapText="false" indent="0" shrinkToFit="false"/>
      <protection locked="true" hidden="false"/>
    </xf>
    <xf numFmtId="164" fontId="6" fillId="0" borderId="1" xfId="0" applyFont="true" applyBorder="true" applyAlignment="true" applyProtection="false">
      <alignment horizontal="center" vertical="top" textRotation="0" wrapText="false" indent="0" shrinkToFit="false"/>
      <protection locked="true" hidden="false"/>
    </xf>
    <xf numFmtId="164" fontId="9" fillId="0" borderId="1"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0F7A80"/>
      </font>
    </dxf>
    <dxf>
      <font>
        <name val="Arial"/>
        <charset val="1"/>
        <family val="0"/>
        <b val="1"/>
        <color rgb="FFC63A26"/>
      </font>
      <fill>
        <patternFill>
          <bgColor rgb="FFFDEAE6"/>
        </patternFill>
      </fill>
    </dxf>
    <dxf>
      <font>
        <name val="Arial"/>
        <charset val="1"/>
        <family val="0"/>
        <b val="1"/>
        <color rgb="FFC63A26"/>
      </font>
    </dxf>
    <dxf>
      <font>
        <name val="Arial"/>
        <charset val="1"/>
        <family val="0"/>
        <b val="1"/>
        <color rgb="FFA86A00"/>
      </font>
      <fill>
        <patternFill>
          <bgColor rgb="FFFFF4D6"/>
        </patternFill>
      </fill>
    </dxf>
    <dxf>
      <font>
        <name val="Arial"/>
        <charset val="1"/>
        <family val="0"/>
        <b val="1"/>
        <color rgb="FFA86A0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A86A00"/>
      <rgbColor rgb="FF800080"/>
      <rgbColor rgb="FF0F7A80"/>
      <rgbColor rgb="FFC0C0C0"/>
      <rgbColor rgb="FF808080"/>
      <rgbColor rgb="FF9999FF"/>
      <rgbColor rgb="FF993366"/>
      <rgbColor rgb="FFFFF4D6"/>
      <rgbColor rgb="FFE8F1F0"/>
      <rgbColor rgb="FF660066"/>
      <rgbColor rgb="FFFF8080"/>
      <rgbColor rgb="FF0066CC"/>
      <rgbColor rgb="FFDEDBD2"/>
      <rgbColor rgb="FF000080"/>
      <rgbColor rgb="FFFF00FF"/>
      <rgbColor rgb="FFFFFF00"/>
      <rgbColor rgb="FF00FFFF"/>
      <rgbColor rgb="FF800080"/>
      <rgbColor rgb="FF800000"/>
      <rgbColor rgb="FF008080"/>
      <rgbColor rgb="FF0000FF"/>
      <rgbColor rgb="FF00CCFF"/>
      <rgbColor rgb="FFF2F0EA"/>
      <rgbColor rgb="FFCCFFCC"/>
      <rgbColor rgb="FFFDEAE6"/>
      <rgbColor rgb="FF99CCFF"/>
      <rgbColor rgb="FFFF99CC"/>
      <rgbColor rgb="FFCC99FF"/>
      <rgbColor rgb="FFFFCC99"/>
      <rgbColor rgb="FF3366FF"/>
      <rgbColor rgb="FF33CCCC"/>
      <rgbColor rgb="FF99CC00"/>
      <rgbColor rgb="FFFFCC00"/>
      <rgbColor rgb="FFFF9900"/>
      <rgbColor rgb="FFFF6600"/>
      <rgbColor rgb="FF6E6C80"/>
      <rgbColor rgb="FF969696"/>
      <rgbColor rgb="FF003366"/>
      <rgbColor rgb="FF339966"/>
      <rgbColor rgb="FF003300"/>
      <rgbColor rgb="FF333300"/>
      <rgbColor rgb="FFC63A26"/>
      <rgbColor rgb="FF993366"/>
      <rgbColor rgb="FF333399"/>
      <rgbColor rgb="FF1B1A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8"/>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39.55" hidden="false" customHeight="false" outlineLevel="0" collapsed="false">
      <c r="A4" s="3" t="s">
        <v>2</v>
      </c>
    </row>
    <row r="5" customFormat="false" ht="39.55" hidden="false" customHeight="false" outlineLevel="0" collapsed="false">
      <c r="A5" s="3" t="s">
        <v>3</v>
      </c>
    </row>
    <row r="6" customFormat="false" ht="39.55" hidden="false" customHeight="false" outlineLevel="0" collapsed="false">
      <c r="A6" s="3" t="s">
        <v>4</v>
      </c>
    </row>
    <row r="7" customFormat="false" ht="39.55" hidden="false" customHeight="false" outlineLevel="0" collapsed="false">
      <c r="A7" s="3" t="s">
        <v>5</v>
      </c>
    </row>
    <row r="8" customFormat="false" ht="64.9" hidden="false" customHeight="false" outlineLevel="0" collapsed="false">
      <c r="A8" s="3" t="s">
        <v>6</v>
      </c>
    </row>
    <row r="9" customFormat="false" ht="26.85" hidden="false" customHeight="false" outlineLevel="0" collapsed="false">
      <c r="A9" s="3" t="s">
        <v>7</v>
      </c>
    </row>
    <row r="10" customFormat="false" ht="26.85" hidden="false" customHeight="false" outlineLevel="0" collapsed="false">
      <c r="A10" s="4" t="s">
        <v>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48"/>
    <col collapsed="false" customWidth="true" hidden="false" outlineLevel="0" max="3" min="3" style="0" width="80"/>
  </cols>
  <sheetData>
    <row r="1" customFormat="false" ht="15" hidden="false" customHeight="false" outlineLevel="0" collapsed="false">
      <c r="A1" s="5" t="s">
        <v>9</v>
      </c>
      <c r="B1" s="5" t="s">
        <v>10</v>
      </c>
      <c r="C1" s="5" t="s">
        <v>11</v>
      </c>
    </row>
    <row r="2" customFormat="false" ht="96" hidden="false" customHeight="true" outlineLevel="0" collapsed="false">
      <c r="A2" s="6" t="s">
        <v>12</v>
      </c>
      <c r="B2" s="7" t="s">
        <v>13</v>
      </c>
      <c r="C2" s="7" t="s">
        <v>14</v>
      </c>
    </row>
    <row r="3" customFormat="false" ht="96" hidden="false" customHeight="true" outlineLevel="0" collapsed="false">
      <c r="A3" s="8" t="s">
        <v>15</v>
      </c>
      <c r="B3" s="9" t="s">
        <v>16</v>
      </c>
      <c r="C3" s="9" t="s">
        <v>17</v>
      </c>
    </row>
    <row r="4" customFormat="false" ht="96" hidden="false" customHeight="true" outlineLevel="0" collapsed="false">
      <c r="A4" s="10" t="s">
        <v>18</v>
      </c>
      <c r="B4" s="11" t="s">
        <v>19</v>
      </c>
      <c r="C4" s="11" t="s">
        <v>20</v>
      </c>
    </row>
    <row r="5" customFormat="false" ht="96" hidden="false" customHeight="true" outlineLevel="0" collapsed="false">
      <c r="A5" s="12" t="s">
        <v>21</v>
      </c>
      <c r="B5" s="13" t="s">
        <v>22</v>
      </c>
      <c r="C5" s="13" t="s">
        <v>23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5" ySplit="1" topLeftCell="F2" activePane="bottomRight" state="frozen"/>
      <selection pane="topLeft" activeCell="A1" activeCellId="0" sqref="A1"/>
      <selection pane="topRight" activeCell="F1" activeCellId="0" sqref="F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2"/>
    <col collapsed="false" customWidth="true" hidden="false" outlineLevel="0" max="3" min="3" style="0" width="13"/>
    <col collapsed="false" customWidth="true" hidden="false" outlineLevel="0" max="4" min="4" style="0" width="20"/>
    <col collapsed="false" customWidth="true" hidden="false" outlineLevel="0" max="5" min="5" style="0" width="26"/>
    <col collapsed="false" customWidth="true" hidden="false" outlineLevel="0" max="6" min="6" style="0" width="34"/>
    <col collapsed="false" customWidth="true" hidden="false" outlineLevel="0" max="7" min="7" style="0" width="36"/>
    <col collapsed="false" customWidth="true" hidden="false" outlineLevel="0" max="8" min="8" style="0" width="11"/>
    <col collapsed="false" customWidth="true" hidden="false" outlineLevel="0" max="10" min="9" style="0" width="8"/>
    <col collapsed="false" customWidth="true" hidden="false" outlineLevel="0" max="11" min="11" style="0" width="10"/>
    <col collapsed="false" customWidth="true" hidden="false" outlineLevel="0" max="12" min="12" style="0" width="8"/>
    <col collapsed="false" customWidth="true" hidden="false" outlineLevel="0" max="13" min="13" style="0" width="10"/>
    <col collapsed="false" customWidth="true" hidden="false" outlineLevel="0" max="16" min="14" style="0" width="8"/>
    <col collapsed="false" customWidth="true" hidden="false" outlineLevel="0" max="17" min="17" style="0" width="11"/>
    <col collapsed="false" customWidth="true" hidden="false" outlineLevel="0" max="18" min="18" style="0" width="46"/>
  </cols>
  <sheetData>
    <row r="1" customFormat="false" ht="33.75" hidden="false" customHeight="true" outlineLevel="0" collapsed="false">
      <c r="A1" s="14" t="s">
        <v>24</v>
      </c>
      <c r="B1" s="14" t="s">
        <v>9</v>
      </c>
      <c r="C1" s="14" t="s">
        <v>25</v>
      </c>
      <c r="D1" s="14" t="s">
        <v>26</v>
      </c>
      <c r="E1" s="14" t="s">
        <v>27</v>
      </c>
      <c r="F1" s="14" t="s">
        <v>28</v>
      </c>
      <c r="G1" s="14" t="s">
        <v>29</v>
      </c>
      <c r="H1" s="14" t="s">
        <v>30</v>
      </c>
      <c r="I1" s="15" t="s">
        <v>31</v>
      </c>
      <c r="J1" s="15" t="s">
        <v>32</v>
      </c>
      <c r="K1" s="15" t="s">
        <v>15</v>
      </c>
      <c r="L1" s="15" t="s">
        <v>33</v>
      </c>
      <c r="M1" s="15" t="s">
        <v>34</v>
      </c>
      <c r="N1" s="15" t="s">
        <v>35</v>
      </c>
      <c r="O1" s="15" t="s">
        <v>36</v>
      </c>
      <c r="P1" s="15" t="s">
        <v>37</v>
      </c>
      <c r="Q1" s="14" t="s">
        <v>38</v>
      </c>
      <c r="R1" s="14" t="s">
        <v>39</v>
      </c>
    </row>
    <row r="2" customFormat="false" ht="26.85" hidden="false" customHeight="false" outlineLevel="0" collapsed="false">
      <c r="A2" s="16" t="n">
        <v>1</v>
      </c>
      <c r="B2" s="17" t="s">
        <v>12</v>
      </c>
      <c r="C2" s="17" t="s">
        <v>12</v>
      </c>
      <c r="D2" s="17" t="s">
        <v>40</v>
      </c>
      <c r="E2" s="18" t="s">
        <v>41</v>
      </c>
      <c r="F2" s="17" t="s">
        <v>42</v>
      </c>
      <c r="G2" s="17" t="s">
        <v>43</v>
      </c>
      <c r="H2" s="17"/>
      <c r="I2" s="16" t="s">
        <v>44</v>
      </c>
      <c r="J2" s="16" t="s">
        <v>45</v>
      </c>
      <c r="K2" s="16"/>
      <c r="L2" s="16" t="s">
        <v>44</v>
      </c>
      <c r="M2" s="16" t="s">
        <v>46</v>
      </c>
      <c r="N2" s="16"/>
      <c r="O2" s="16"/>
      <c r="P2" s="16" t="s">
        <v>44</v>
      </c>
      <c r="Q2" s="19" t="str">
        <f aca="false">IF($E2="","",IF(COUNTIF(I2:P2,"R")=1,"OK",IF(COUNTIF(I2:P2,"R")=0,"No owner","Two owners")))</f>
        <v>OK</v>
      </c>
      <c r="R2" s="17" t="s">
        <v>47</v>
      </c>
    </row>
    <row r="3" customFormat="false" ht="26.85" hidden="false" customHeight="false" outlineLevel="0" collapsed="false">
      <c r="A3" s="16" t="n">
        <v>2</v>
      </c>
      <c r="B3" s="17" t="s">
        <v>12</v>
      </c>
      <c r="C3" s="17" t="s">
        <v>12</v>
      </c>
      <c r="D3" s="17" t="s">
        <v>40</v>
      </c>
      <c r="E3" s="18" t="s">
        <v>48</v>
      </c>
      <c r="F3" s="17" t="s">
        <v>49</v>
      </c>
      <c r="G3" s="17" t="s">
        <v>50</v>
      </c>
      <c r="H3" s="17"/>
      <c r="I3" s="16" t="s">
        <v>44</v>
      </c>
      <c r="J3" s="16" t="s">
        <v>45</v>
      </c>
      <c r="K3" s="16" t="s">
        <v>44</v>
      </c>
      <c r="L3" s="16" t="s">
        <v>44</v>
      </c>
      <c r="M3" s="16" t="s">
        <v>46</v>
      </c>
      <c r="N3" s="16"/>
      <c r="O3" s="16"/>
      <c r="P3" s="16" t="s">
        <v>44</v>
      </c>
      <c r="Q3" s="19" t="str">
        <f aca="false">IF($E3="","",IF(COUNTIF(I3:P3,"R")=1,"OK",IF(COUNTIF(I3:P3,"R")=0,"No owner","Two owners")))</f>
        <v>OK</v>
      </c>
      <c r="R3" s="17" t="s">
        <v>51</v>
      </c>
    </row>
    <row r="4" customFormat="false" ht="26.85" hidden="false" customHeight="false" outlineLevel="0" collapsed="false">
      <c r="A4" s="16" t="n">
        <v>3</v>
      </c>
      <c r="B4" s="17" t="s">
        <v>12</v>
      </c>
      <c r="C4" s="17" t="s">
        <v>12</v>
      </c>
      <c r="D4" s="17" t="s">
        <v>52</v>
      </c>
      <c r="E4" s="18" t="s">
        <v>53</v>
      </c>
      <c r="F4" s="17" t="s">
        <v>54</v>
      </c>
      <c r="G4" s="17" t="s">
        <v>55</v>
      </c>
      <c r="H4" s="17"/>
      <c r="I4" s="16" t="s">
        <v>46</v>
      </c>
      <c r="J4" s="16" t="s">
        <v>45</v>
      </c>
      <c r="K4" s="16" t="s">
        <v>46</v>
      </c>
      <c r="L4" s="16" t="s">
        <v>56</v>
      </c>
      <c r="M4" s="16"/>
      <c r="N4" s="16" t="s">
        <v>46</v>
      </c>
      <c r="O4" s="16"/>
      <c r="P4" s="16" t="s">
        <v>56</v>
      </c>
      <c r="Q4" s="19" t="str">
        <f aca="false">IF($E4="","",IF(COUNTIF(I4:P4,"R")=1,"OK",IF(COUNTIF(I4:P4,"R")=0,"No owner","Two owners")))</f>
        <v>OK</v>
      </c>
      <c r="R4" s="17" t="s">
        <v>57</v>
      </c>
    </row>
    <row r="5" customFormat="false" ht="26.85" hidden="false" customHeight="false" outlineLevel="0" collapsed="false">
      <c r="A5" s="16" t="n">
        <v>4</v>
      </c>
      <c r="B5" s="17" t="s">
        <v>12</v>
      </c>
      <c r="C5" s="17" t="s">
        <v>12</v>
      </c>
      <c r="D5" s="17" t="s">
        <v>58</v>
      </c>
      <c r="E5" s="18" t="s">
        <v>59</v>
      </c>
      <c r="F5" s="17" t="s">
        <v>60</v>
      </c>
      <c r="G5" s="17" t="s">
        <v>61</v>
      </c>
      <c r="H5" s="17"/>
      <c r="I5" s="16" t="s">
        <v>46</v>
      </c>
      <c r="J5" s="16" t="s">
        <v>45</v>
      </c>
      <c r="K5" s="16"/>
      <c r="L5" s="16"/>
      <c r="M5" s="16"/>
      <c r="N5" s="16"/>
      <c r="O5" s="16" t="s">
        <v>44</v>
      </c>
      <c r="P5" s="16"/>
      <c r="Q5" s="19" t="str">
        <f aca="false">IF($E5="","",IF(COUNTIF(I5:P5,"R")=1,"OK",IF(COUNTIF(I5:P5,"R")=0,"No owner","Two owners")))</f>
        <v>OK</v>
      </c>
      <c r="R5" s="17" t="s">
        <v>62</v>
      </c>
    </row>
    <row r="6" customFormat="false" ht="26.85" hidden="false" customHeight="false" outlineLevel="0" collapsed="false">
      <c r="A6" s="16" t="n">
        <v>5</v>
      </c>
      <c r="B6" s="17" t="s">
        <v>12</v>
      </c>
      <c r="C6" s="17" t="s">
        <v>12</v>
      </c>
      <c r="D6" s="17" t="s">
        <v>40</v>
      </c>
      <c r="E6" s="18" t="s">
        <v>63</v>
      </c>
      <c r="F6" s="17" t="s">
        <v>64</v>
      </c>
      <c r="G6" s="17" t="s">
        <v>65</v>
      </c>
      <c r="H6" s="17"/>
      <c r="I6" s="16"/>
      <c r="J6" s="16" t="s">
        <v>44</v>
      </c>
      <c r="K6" s="16"/>
      <c r="L6" s="16"/>
      <c r="M6" s="16" t="s">
        <v>45</v>
      </c>
      <c r="N6" s="16"/>
      <c r="O6" s="16"/>
      <c r="P6" s="16"/>
      <c r="Q6" s="19" t="str">
        <f aca="false">IF($E6="","",IF(COUNTIF(I6:P6,"R")=1,"OK",IF(COUNTIF(I6:P6,"R")=0,"No owner","Two owners")))</f>
        <v>OK</v>
      </c>
      <c r="R6" s="17" t="s">
        <v>66</v>
      </c>
    </row>
    <row r="7" customFormat="false" ht="39.55" hidden="false" customHeight="false" outlineLevel="0" collapsed="false">
      <c r="A7" s="20" t="n">
        <v>6</v>
      </c>
      <c r="B7" s="21" t="s">
        <v>15</v>
      </c>
      <c r="C7" s="21" t="s">
        <v>15</v>
      </c>
      <c r="D7" s="21" t="s">
        <v>67</v>
      </c>
      <c r="E7" s="22" t="s">
        <v>68</v>
      </c>
      <c r="F7" s="21" t="s">
        <v>60</v>
      </c>
      <c r="G7" s="21" t="s">
        <v>69</v>
      </c>
      <c r="H7" s="21"/>
      <c r="I7" s="20" t="s">
        <v>45</v>
      </c>
      <c r="J7" s="20" t="s">
        <v>44</v>
      </c>
      <c r="K7" s="20"/>
      <c r="L7" s="20" t="s">
        <v>56</v>
      </c>
      <c r="M7" s="20"/>
      <c r="N7" s="20"/>
      <c r="O7" s="20"/>
      <c r="P7" s="20"/>
      <c r="Q7" s="23" t="str">
        <f aca="false">IF($E7="","",IF(COUNTIF(I7:P7,"R")=1,"OK",IF(COUNTIF(I7:P7,"R")=0,"No owner","Two owners")))</f>
        <v>OK</v>
      </c>
      <c r="R7" s="21" t="s">
        <v>70</v>
      </c>
    </row>
    <row r="8" customFormat="false" ht="26.85" hidden="false" customHeight="false" outlineLevel="0" collapsed="false">
      <c r="A8" s="20" t="n">
        <v>7</v>
      </c>
      <c r="B8" s="21" t="s">
        <v>15</v>
      </c>
      <c r="C8" s="21" t="s">
        <v>15</v>
      </c>
      <c r="D8" s="21" t="s">
        <v>67</v>
      </c>
      <c r="E8" s="22" t="s">
        <v>71</v>
      </c>
      <c r="F8" s="21" t="s">
        <v>72</v>
      </c>
      <c r="G8" s="21" t="s">
        <v>73</v>
      </c>
      <c r="H8" s="21"/>
      <c r="I8" s="20" t="s">
        <v>44</v>
      </c>
      <c r="J8" s="20" t="s">
        <v>46</v>
      </c>
      <c r="K8" s="20" t="s">
        <v>45</v>
      </c>
      <c r="L8" s="20"/>
      <c r="M8" s="20"/>
      <c r="N8" s="20"/>
      <c r="O8" s="20" t="s">
        <v>44</v>
      </c>
      <c r="P8" s="20"/>
      <c r="Q8" s="23" t="str">
        <f aca="false">IF($E8="","",IF(COUNTIF(I8:P8,"R")=1,"OK",IF(COUNTIF(I8:P8,"R")=0,"No owner","Two owners")))</f>
        <v>OK</v>
      </c>
      <c r="R8" s="21" t="s">
        <v>74</v>
      </c>
    </row>
    <row r="9" customFormat="false" ht="39.55" hidden="false" customHeight="false" outlineLevel="0" collapsed="false">
      <c r="A9" s="20" t="n">
        <v>8</v>
      </c>
      <c r="B9" s="21" t="s">
        <v>15</v>
      </c>
      <c r="C9" s="21" t="s">
        <v>15</v>
      </c>
      <c r="D9" s="21" t="s">
        <v>67</v>
      </c>
      <c r="E9" s="22" t="s">
        <v>75</v>
      </c>
      <c r="F9" s="21" t="s">
        <v>76</v>
      </c>
      <c r="G9" s="21" t="s">
        <v>77</v>
      </c>
      <c r="H9" s="21"/>
      <c r="I9" s="20" t="s">
        <v>45</v>
      </c>
      <c r="J9" s="20" t="s">
        <v>56</v>
      </c>
      <c r="K9" s="20" t="s">
        <v>44</v>
      </c>
      <c r="L9" s="20"/>
      <c r="M9" s="20"/>
      <c r="N9" s="20"/>
      <c r="O9" s="20"/>
      <c r="P9" s="20"/>
      <c r="Q9" s="23" t="str">
        <f aca="false">IF($E9="","",IF(COUNTIF(I9:P9,"R")=1,"OK",IF(COUNTIF(I9:P9,"R")=0,"No owner","Two owners")))</f>
        <v>OK</v>
      </c>
      <c r="R9" s="21" t="s">
        <v>78</v>
      </c>
    </row>
    <row r="10" customFormat="false" ht="52.2" hidden="false" customHeight="false" outlineLevel="0" collapsed="false">
      <c r="A10" s="20" t="n">
        <v>9</v>
      </c>
      <c r="B10" s="21" t="s">
        <v>15</v>
      </c>
      <c r="C10" s="21" t="s">
        <v>15</v>
      </c>
      <c r="D10" s="21" t="s">
        <v>67</v>
      </c>
      <c r="E10" s="22" t="s">
        <v>79</v>
      </c>
      <c r="F10" s="21" t="s">
        <v>80</v>
      </c>
      <c r="G10" s="21" t="s">
        <v>81</v>
      </c>
      <c r="H10" s="21"/>
      <c r="I10" s="20" t="s">
        <v>45</v>
      </c>
      <c r="J10" s="20" t="s">
        <v>44</v>
      </c>
      <c r="K10" s="20" t="s">
        <v>46</v>
      </c>
      <c r="L10" s="20"/>
      <c r="M10" s="20"/>
      <c r="N10" s="20"/>
      <c r="O10" s="20"/>
      <c r="P10" s="20"/>
      <c r="Q10" s="23" t="str">
        <f aca="false">IF($E10="","",IF(COUNTIF(I10:P10,"R")=1,"OK",IF(COUNTIF(I10:P10,"R")=0,"No owner","Two owners")))</f>
        <v>OK</v>
      </c>
      <c r="R10" s="21" t="s">
        <v>82</v>
      </c>
    </row>
    <row r="11" customFormat="false" ht="26.85" hidden="false" customHeight="false" outlineLevel="0" collapsed="false">
      <c r="A11" s="20" t="n">
        <v>10</v>
      </c>
      <c r="B11" s="21" t="s">
        <v>15</v>
      </c>
      <c r="C11" s="21" t="s">
        <v>15</v>
      </c>
      <c r="D11" s="21" t="s">
        <v>67</v>
      </c>
      <c r="E11" s="22" t="s">
        <v>83</v>
      </c>
      <c r="F11" s="21" t="s">
        <v>84</v>
      </c>
      <c r="G11" s="21" t="s">
        <v>85</v>
      </c>
      <c r="H11" s="21"/>
      <c r="I11" s="20" t="s">
        <v>46</v>
      </c>
      <c r="J11" s="20"/>
      <c r="K11" s="20" t="s">
        <v>45</v>
      </c>
      <c r="L11" s="20"/>
      <c r="M11" s="20"/>
      <c r="N11" s="20"/>
      <c r="O11" s="20"/>
      <c r="P11" s="20"/>
      <c r="Q11" s="23" t="str">
        <f aca="false">IF($E11="","",IF(COUNTIF(I11:P11,"R")=1,"OK",IF(COUNTIF(I11:P11,"R")=0,"No owner","Two owners")))</f>
        <v>OK</v>
      </c>
      <c r="R11" s="21" t="s">
        <v>86</v>
      </c>
    </row>
    <row r="12" customFormat="false" ht="26.85" hidden="false" customHeight="false" outlineLevel="0" collapsed="false">
      <c r="A12" s="20" t="n">
        <v>11</v>
      </c>
      <c r="B12" s="21" t="s">
        <v>15</v>
      </c>
      <c r="C12" s="21" t="s">
        <v>15</v>
      </c>
      <c r="D12" s="21" t="s">
        <v>67</v>
      </c>
      <c r="E12" s="22" t="s">
        <v>87</v>
      </c>
      <c r="F12" s="21" t="s">
        <v>88</v>
      </c>
      <c r="G12" s="21" t="s">
        <v>89</v>
      </c>
      <c r="H12" s="21"/>
      <c r="I12" s="20" t="s">
        <v>44</v>
      </c>
      <c r="J12" s="20"/>
      <c r="K12" s="20" t="s">
        <v>45</v>
      </c>
      <c r="L12" s="20"/>
      <c r="M12" s="20"/>
      <c r="N12" s="20"/>
      <c r="O12" s="20"/>
      <c r="P12" s="20"/>
      <c r="Q12" s="23" t="str">
        <f aca="false">IF($E12="","",IF(COUNTIF(I12:P12,"R")=1,"OK",IF(COUNTIF(I12:P12,"R")=0,"No owner","Two owners")))</f>
        <v>OK</v>
      </c>
      <c r="R12" s="21" t="s">
        <v>90</v>
      </c>
    </row>
    <row r="13" customFormat="false" ht="39.55" hidden="false" customHeight="false" outlineLevel="0" collapsed="false">
      <c r="A13" s="20" t="n">
        <v>12</v>
      </c>
      <c r="B13" s="21" t="s">
        <v>15</v>
      </c>
      <c r="C13" s="21" t="s">
        <v>15</v>
      </c>
      <c r="D13" s="21" t="s">
        <v>91</v>
      </c>
      <c r="E13" s="22" t="s">
        <v>92</v>
      </c>
      <c r="F13" s="21" t="s">
        <v>93</v>
      </c>
      <c r="G13" s="21" t="s">
        <v>94</v>
      </c>
      <c r="H13" s="21"/>
      <c r="I13" s="20" t="s">
        <v>45</v>
      </c>
      <c r="J13" s="20"/>
      <c r="K13" s="20" t="s">
        <v>44</v>
      </c>
      <c r="L13" s="20" t="s">
        <v>56</v>
      </c>
      <c r="M13" s="20"/>
      <c r="N13" s="20"/>
      <c r="O13" s="20"/>
      <c r="P13" s="20"/>
      <c r="Q13" s="23" t="str">
        <f aca="false">IF($E13="","",IF(COUNTIF(I13:P13,"R")=1,"OK",IF(COUNTIF(I13:P13,"R")=0,"No owner","Two owners")))</f>
        <v>OK</v>
      </c>
      <c r="R13" s="21" t="s">
        <v>95</v>
      </c>
    </row>
    <row r="14" customFormat="false" ht="39.55" hidden="false" customHeight="false" outlineLevel="0" collapsed="false">
      <c r="A14" s="20" t="n">
        <v>13</v>
      </c>
      <c r="B14" s="21" t="s">
        <v>15</v>
      </c>
      <c r="C14" s="21" t="s">
        <v>15</v>
      </c>
      <c r="D14" s="21" t="s">
        <v>91</v>
      </c>
      <c r="E14" s="22" t="s">
        <v>96</v>
      </c>
      <c r="F14" s="21" t="s">
        <v>97</v>
      </c>
      <c r="G14" s="21" t="s">
        <v>98</v>
      </c>
      <c r="H14" s="21"/>
      <c r="I14" s="20" t="s">
        <v>44</v>
      </c>
      <c r="J14" s="20"/>
      <c r="K14" s="20" t="s">
        <v>45</v>
      </c>
      <c r="L14" s="20"/>
      <c r="M14" s="20" t="s">
        <v>44</v>
      </c>
      <c r="N14" s="20"/>
      <c r="O14" s="20"/>
      <c r="P14" s="20"/>
      <c r="Q14" s="23" t="str">
        <f aca="false">IF($E14="","",IF(COUNTIF(I14:P14,"R")=1,"OK",IF(COUNTIF(I14:P14,"R")=0,"No owner","Two owners")))</f>
        <v>OK</v>
      </c>
      <c r="R14" s="21" t="s">
        <v>99</v>
      </c>
    </row>
    <row r="15" customFormat="false" ht="26.85" hidden="false" customHeight="false" outlineLevel="0" collapsed="false">
      <c r="A15" s="20" t="n">
        <v>14</v>
      </c>
      <c r="B15" s="21" t="s">
        <v>15</v>
      </c>
      <c r="C15" s="21" t="s">
        <v>15</v>
      </c>
      <c r="D15" s="21" t="s">
        <v>58</v>
      </c>
      <c r="E15" s="22" t="s">
        <v>100</v>
      </c>
      <c r="F15" s="21" t="s">
        <v>101</v>
      </c>
      <c r="G15" s="21" t="s">
        <v>50</v>
      </c>
      <c r="H15" s="21"/>
      <c r="I15" s="20" t="s">
        <v>44</v>
      </c>
      <c r="J15" s="20" t="s">
        <v>45</v>
      </c>
      <c r="K15" s="20" t="s">
        <v>44</v>
      </c>
      <c r="L15" s="20" t="s">
        <v>46</v>
      </c>
      <c r="M15" s="20"/>
      <c r="N15" s="20"/>
      <c r="O15" s="20"/>
      <c r="P15" s="20"/>
      <c r="Q15" s="23" t="str">
        <f aca="false">IF($E15="","",IF(COUNTIF(I15:P15,"R")=1,"OK",IF(COUNTIF(I15:P15,"R")=0,"No owner","Two owners")))</f>
        <v>OK</v>
      </c>
      <c r="R15" s="21" t="s">
        <v>102</v>
      </c>
    </row>
    <row r="16" customFormat="false" ht="26.85" hidden="false" customHeight="false" outlineLevel="0" collapsed="false">
      <c r="A16" s="24" t="n">
        <v>15</v>
      </c>
      <c r="B16" s="25" t="s">
        <v>18</v>
      </c>
      <c r="C16" s="25" t="s">
        <v>103</v>
      </c>
      <c r="D16" s="25" t="s">
        <v>52</v>
      </c>
      <c r="E16" s="26" t="s">
        <v>104</v>
      </c>
      <c r="F16" s="25" t="s">
        <v>105</v>
      </c>
      <c r="G16" s="25" t="s">
        <v>106</v>
      </c>
      <c r="H16" s="25"/>
      <c r="I16" s="24" t="s">
        <v>45</v>
      </c>
      <c r="J16" s="24" t="s">
        <v>46</v>
      </c>
      <c r="K16" s="24" t="s">
        <v>46</v>
      </c>
      <c r="L16" s="24"/>
      <c r="M16" s="24"/>
      <c r="N16" s="24"/>
      <c r="O16" s="24"/>
      <c r="P16" s="24"/>
      <c r="Q16" s="27" t="str">
        <f aca="false">IF($E16="","",IF(COUNTIF(I16:P16,"R")=1,"OK",IF(COUNTIF(I16:P16,"R")=0,"No owner","Two owners")))</f>
        <v>OK</v>
      </c>
      <c r="R16" s="25" t="s">
        <v>107</v>
      </c>
    </row>
    <row r="17" customFormat="false" ht="26.85" hidden="false" customHeight="false" outlineLevel="0" collapsed="false">
      <c r="A17" s="24" t="n">
        <v>16</v>
      </c>
      <c r="B17" s="25" t="s">
        <v>18</v>
      </c>
      <c r="C17" s="25" t="s">
        <v>103</v>
      </c>
      <c r="D17" s="25" t="s">
        <v>108</v>
      </c>
      <c r="E17" s="26" t="s">
        <v>109</v>
      </c>
      <c r="F17" s="25" t="s">
        <v>110</v>
      </c>
      <c r="G17" s="25" t="s">
        <v>111</v>
      </c>
      <c r="H17" s="25"/>
      <c r="I17" s="24" t="s">
        <v>45</v>
      </c>
      <c r="J17" s="24"/>
      <c r="K17" s="24"/>
      <c r="L17" s="24"/>
      <c r="M17" s="24" t="s">
        <v>44</v>
      </c>
      <c r="N17" s="24"/>
      <c r="O17" s="24"/>
      <c r="P17" s="24"/>
      <c r="Q17" s="27" t="str">
        <f aca="false">IF($E17="","",IF(COUNTIF(I17:P17,"R")=1,"OK",IF(COUNTIF(I17:P17,"R")=0,"No owner","Two owners")))</f>
        <v>OK</v>
      </c>
      <c r="R17" s="25" t="s">
        <v>112</v>
      </c>
    </row>
    <row r="18" customFormat="false" ht="26.85" hidden="false" customHeight="false" outlineLevel="0" collapsed="false">
      <c r="A18" s="24" t="n">
        <v>17</v>
      </c>
      <c r="B18" s="25" t="s">
        <v>18</v>
      </c>
      <c r="C18" s="25" t="s">
        <v>103</v>
      </c>
      <c r="D18" s="25" t="s">
        <v>108</v>
      </c>
      <c r="E18" s="26" t="s">
        <v>113</v>
      </c>
      <c r="F18" s="25" t="s">
        <v>114</v>
      </c>
      <c r="G18" s="25" t="s">
        <v>115</v>
      </c>
      <c r="H18" s="25"/>
      <c r="I18" s="24" t="s">
        <v>45</v>
      </c>
      <c r="J18" s="24" t="s">
        <v>44</v>
      </c>
      <c r="K18" s="24"/>
      <c r="L18" s="24"/>
      <c r="M18" s="24"/>
      <c r="N18" s="24" t="s">
        <v>44</v>
      </c>
      <c r="O18" s="24"/>
      <c r="P18" s="24"/>
      <c r="Q18" s="27" t="str">
        <f aca="false">IF($E18="","",IF(COUNTIF(I18:P18,"R")=1,"OK",IF(COUNTIF(I18:P18,"R")=0,"No owner","Two owners")))</f>
        <v>OK</v>
      </c>
      <c r="R18" s="25" t="s">
        <v>116</v>
      </c>
    </row>
    <row r="19" customFormat="false" ht="26.85" hidden="false" customHeight="false" outlineLevel="0" collapsed="false">
      <c r="A19" s="24" t="n">
        <v>18</v>
      </c>
      <c r="B19" s="25" t="s">
        <v>18</v>
      </c>
      <c r="C19" s="25" t="s">
        <v>103</v>
      </c>
      <c r="D19" s="25" t="s">
        <v>117</v>
      </c>
      <c r="E19" s="26" t="s">
        <v>118</v>
      </c>
      <c r="F19" s="25" t="s">
        <v>119</v>
      </c>
      <c r="G19" s="25" t="s">
        <v>120</v>
      </c>
      <c r="H19" s="25"/>
      <c r="I19" s="24" t="s">
        <v>45</v>
      </c>
      <c r="J19" s="24" t="s">
        <v>44</v>
      </c>
      <c r="K19" s="24"/>
      <c r="L19" s="24"/>
      <c r="M19" s="24"/>
      <c r="N19" s="24"/>
      <c r="O19" s="24"/>
      <c r="P19" s="24"/>
      <c r="Q19" s="27" t="str">
        <f aca="false">IF($E19="","",IF(COUNTIF(I19:P19,"R")=1,"OK",IF(COUNTIF(I19:P19,"R")=0,"No owner","Two owners")))</f>
        <v>OK</v>
      </c>
      <c r="R19" s="25" t="s">
        <v>121</v>
      </c>
    </row>
    <row r="20" customFormat="false" ht="26.85" hidden="false" customHeight="false" outlineLevel="0" collapsed="false">
      <c r="A20" s="24" t="n">
        <v>19</v>
      </c>
      <c r="B20" s="25" t="s">
        <v>18</v>
      </c>
      <c r="C20" s="25" t="s">
        <v>18</v>
      </c>
      <c r="D20" s="25" t="s">
        <v>122</v>
      </c>
      <c r="E20" s="26" t="s">
        <v>123</v>
      </c>
      <c r="F20" s="25" t="s">
        <v>124</v>
      </c>
      <c r="G20" s="25" t="s">
        <v>125</v>
      </c>
      <c r="H20" s="25"/>
      <c r="I20" s="24" t="s">
        <v>44</v>
      </c>
      <c r="J20" s="24"/>
      <c r="K20" s="24"/>
      <c r="L20" s="24" t="s">
        <v>45</v>
      </c>
      <c r="M20" s="24"/>
      <c r="N20" s="24" t="s">
        <v>44</v>
      </c>
      <c r="O20" s="24" t="s">
        <v>44</v>
      </c>
      <c r="P20" s="24" t="s">
        <v>44</v>
      </c>
      <c r="Q20" s="27" t="str">
        <f aca="false">IF($E20="","",IF(COUNTIF(I20:P20,"R")=1,"OK",IF(COUNTIF(I20:P20,"R")=0,"No owner","Two owners")))</f>
        <v>OK</v>
      </c>
      <c r="R20" s="25" t="s">
        <v>126</v>
      </c>
    </row>
    <row r="21" customFormat="false" ht="39.55" hidden="false" customHeight="false" outlineLevel="0" collapsed="false">
      <c r="A21" s="24" t="n">
        <v>20</v>
      </c>
      <c r="B21" s="25" t="s">
        <v>18</v>
      </c>
      <c r="C21" s="25" t="s">
        <v>18</v>
      </c>
      <c r="D21" s="25" t="s">
        <v>127</v>
      </c>
      <c r="E21" s="26" t="s">
        <v>128</v>
      </c>
      <c r="F21" s="25" t="s">
        <v>129</v>
      </c>
      <c r="G21" s="25" t="s">
        <v>130</v>
      </c>
      <c r="H21" s="28" t="s">
        <v>131</v>
      </c>
      <c r="I21" s="24" t="s">
        <v>45</v>
      </c>
      <c r="J21" s="24" t="s">
        <v>44</v>
      </c>
      <c r="K21" s="24"/>
      <c r="L21" s="24"/>
      <c r="M21" s="24"/>
      <c r="N21" s="24" t="s">
        <v>46</v>
      </c>
      <c r="O21" s="24"/>
      <c r="P21" s="24"/>
      <c r="Q21" s="27" t="str">
        <f aca="false">IF($E21="","",IF(COUNTIF(I21:P21,"R")=1,"OK",IF(COUNTIF(I21:P21,"R")=0,"No owner","Two owners")))</f>
        <v>OK</v>
      </c>
      <c r="R21" s="25" t="s">
        <v>132</v>
      </c>
    </row>
    <row r="22" customFormat="false" ht="26.85" hidden="false" customHeight="false" outlineLevel="0" collapsed="false">
      <c r="A22" s="24" t="n">
        <v>21</v>
      </c>
      <c r="B22" s="25" t="s">
        <v>18</v>
      </c>
      <c r="C22" s="25" t="s">
        <v>18</v>
      </c>
      <c r="D22" s="25" t="s">
        <v>117</v>
      </c>
      <c r="E22" s="26" t="s">
        <v>133</v>
      </c>
      <c r="F22" s="25" t="s">
        <v>134</v>
      </c>
      <c r="G22" s="25" t="s">
        <v>135</v>
      </c>
      <c r="H22" s="28" t="s">
        <v>136</v>
      </c>
      <c r="I22" s="24" t="s">
        <v>45</v>
      </c>
      <c r="J22" s="24"/>
      <c r="K22" s="24" t="s">
        <v>44</v>
      </c>
      <c r="L22" s="24" t="s">
        <v>44</v>
      </c>
      <c r="M22" s="24"/>
      <c r="N22" s="24"/>
      <c r="O22" s="24"/>
      <c r="P22" s="24"/>
      <c r="Q22" s="27" t="str">
        <f aca="false">IF($E22="","",IF(COUNTIF(I22:P22,"R")=1,"OK",IF(COUNTIF(I22:P22,"R")=0,"No owner","Two owners")))</f>
        <v>OK</v>
      </c>
      <c r="R22" s="25" t="s">
        <v>137</v>
      </c>
    </row>
    <row r="23" customFormat="false" ht="26.85" hidden="false" customHeight="false" outlineLevel="0" collapsed="false">
      <c r="A23" s="24" t="n">
        <v>22</v>
      </c>
      <c r="B23" s="25" t="s">
        <v>18</v>
      </c>
      <c r="C23" s="25" t="s">
        <v>18</v>
      </c>
      <c r="D23" s="25" t="s">
        <v>122</v>
      </c>
      <c r="E23" s="26" t="s">
        <v>138</v>
      </c>
      <c r="F23" s="25" t="s">
        <v>139</v>
      </c>
      <c r="G23" s="25" t="s">
        <v>140</v>
      </c>
      <c r="H23" s="28" t="s">
        <v>141</v>
      </c>
      <c r="I23" s="24" t="s">
        <v>45</v>
      </c>
      <c r="J23" s="24"/>
      <c r="K23" s="24" t="s">
        <v>46</v>
      </c>
      <c r="L23" s="24" t="s">
        <v>44</v>
      </c>
      <c r="M23" s="24"/>
      <c r="N23" s="24" t="s">
        <v>44</v>
      </c>
      <c r="O23" s="24"/>
      <c r="P23" s="24"/>
      <c r="Q23" s="27" t="str">
        <f aca="false">IF($E23="","",IF(COUNTIF(I23:P23,"R")=1,"OK",IF(COUNTIF(I23:P23,"R")=0,"No owner","Two owners")))</f>
        <v>OK</v>
      </c>
      <c r="R23" s="25" t="s">
        <v>142</v>
      </c>
    </row>
    <row r="24" customFormat="false" ht="26.85" hidden="false" customHeight="false" outlineLevel="0" collapsed="false">
      <c r="A24" s="24" t="n">
        <v>23</v>
      </c>
      <c r="B24" s="25" t="s">
        <v>18</v>
      </c>
      <c r="C24" s="25" t="s">
        <v>18</v>
      </c>
      <c r="D24" s="25" t="s">
        <v>143</v>
      </c>
      <c r="E24" s="26" t="s">
        <v>144</v>
      </c>
      <c r="F24" s="25" t="s">
        <v>145</v>
      </c>
      <c r="G24" s="25" t="s">
        <v>146</v>
      </c>
      <c r="H24" s="28" t="s">
        <v>147</v>
      </c>
      <c r="I24" s="24" t="s">
        <v>45</v>
      </c>
      <c r="J24" s="24" t="s">
        <v>44</v>
      </c>
      <c r="K24" s="24" t="s">
        <v>44</v>
      </c>
      <c r="L24" s="24" t="s">
        <v>44</v>
      </c>
      <c r="M24" s="24" t="s">
        <v>44</v>
      </c>
      <c r="N24" s="24" t="s">
        <v>44</v>
      </c>
      <c r="O24" s="24" t="s">
        <v>44</v>
      </c>
      <c r="P24" s="24" t="s">
        <v>44</v>
      </c>
      <c r="Q24" s="27" t="str">
        <f aca="false">IF($E24="","",IF(COUNTIF(I24:P24,"R")=1,"OK",IF(COUNTIF(I24:P24,"R")=0,"No owner","Two owners")))</f>
        <v>OK</v>
      </c>
      <c r="R24" s="25" t="s">
        <v>148</v>
      </c>
    </row>
    <row r="25" customFormat="false" ht="26.85" hidden="false" customHeight="false" outlineLevel="0" collapsed="false">
      <c r="A25" s="24" t="n">
        <v>24</v>
      </c>
      <c r="B25" s="25" t="s">
        <v>18</v>
      </c>
      <c r="C25" s="25" t="s">
        <v>18</v>
      </c>
      <c r="D25" s="25" t="s">
        <v>117</v>
      </c>
      <c r="E25" s="26" t="s">
        <v>149</v>
      </c>
      <c r="F25" s="25" t="s">
        <v>150</v>
      </c>
      <c r="G25" s="25" t="s">
        <v>151</v>
      </c>
      <c r="H25" s="25"/>
      <c r="I25" s="24" t="s">
        <v>45</v>
      </c>
      <c r="J25" s="24" t="s">
        <v>44</v>
      </c>
      <c r="K25" s="24"/>
      <c r="L25" s="24" t="s">
        <v>44</v>
      </c>
      <c r="M25" s="24" t="s">
        <v>44</v>
      </c>
      <c r="N25" s="24" t="s">
        <v>44</v>
      </c>
      <c r="O25" s="24"/>
      <c r="P25" s="24"/>
      <c r="Q25" s="27" t="str">
        <f aca="false">IF($E25="","",IF(COUNTIF(I25:P25,"R")=1,"OK",IF(COUNTIF(I25:P25,"R")=0,"No owner","Two owners")))</f>
        <v>OK</v>
      </c>
      <c r="R25" s="25" t="s">
        <v>152</v>
      </c>
    </row>
    <row r="26" customFormat="false" ht="26.85" hidden="false" customHeight="false" outlineLevel="0" collapsed="false">
      <c r="A26" s="24" t="n">
        <v>25</v>
      </c>
      <c r="B26" s="25" t="s">
        <v>18</v>
      </c>
      <c r="C26" s="25" t="s">
        <v>18</v>
      </c>
      <c r="D26" s="25" t="s">
        <v>153</v>
      </c>
      <c r="E26" s="26" t="s">
        <v>154</v>
      </c>
      <c r="F26" s="25" t="s">
        <v>155</v>
      </c>
      <c r="G26" s="25" t="s">
        <v>156</v>
      </c>
      <c r="H26" s="25"/>
      <c r="I26" s="24" t="s">
        <v>44</v>
      </c>
      <c r="J26" s="24" t="s">
        <v>44</v>
      </c>
      <c r="K26" s="24"/>
      <c r="L26" s="24" t="s">
        <v>44</v>
      </c>
      <c r="M26" s="24" t="s">
        <v>45</v>
      </c>
      <c r="N26" s="24" t="s">
        <v>46</v>
      </c>
      <c r="O26" s="24"/>
      <c r="P26" s="24"/>
      <c r="Q26" s="27" t="str">
        <f aca="false">IF($E26="","",IF(COUNTIF(I26:P26,"R")=1,"OK",IF(COUNTIF(I26:P26,"R")=0,"No owner","Two owners")))</f>
        <v>OK</v>
      </c>
      <c r="R26" s="25" t="s">
        <v>157</v>
      </c>
    </row>
    <row r="27" customFormat="false" ht="26.85" hidden="false" customHeight="false" outlineLevel="0" collapsed="false">
      <c r="A27" s="24" t="n">
        <v>26</v>
      </c>
      <c r="B27" s="25" t="s">
        <v>18</v>
      </c>
      <c r="C27" s="25" t="s">
        <v>18</v>
      </c>
      <c r="D27" s="25" t="s">
        <v>58</v>
      </c>
      <c r="E27" s="26" t="s">
        <v>158</v>
      </c>
      <c r="F27" s="25" t="s">
        <v>101</v>
      </c>
      <c r="G27" s="25" t="s">
        <v>159</v>
      </c>
      <c r="H27" s="25"/>
      <c r="I27" s="24" t="s">
        <v>44</v>
      </c>
      <c r="J27" s="24" t="s">
        <v>45</v>
      </c>
      <c r="K27" s="24"/>
      <c r="L27" s="24" t="s">
        <v>44</v>
      </c>
      <c r="M27" s="24"/>
      <c r="N27" s="24"/>
      <c r="O27" s="24"/>
      <c r="P27" s="24"/>
      <c r="Q27" s="27" t="str">
        <f aca="false">IF($E27="","",IF(COUNTIF(I27:P27,"R")=1,"OK",IF(COUNTIF(I27:P27,"R")=0,"No owner","Two owners")))</f>
        <v>OK</v>
      </c>
      <c r="R27" s="25" t="s">
        <v>160</v>
      </c>
    </row>
    <row r="28" customFormat="false" ht="26.85" hidden="false" customHeight="false" outlineLevel="0" collapsed="false">
      <c r="A28" s="24" t="n">
        <v>27</v>
      </c>
      <c r="B28" s="25" t="s">
        <v>18</v>
      </c>
      <c r="C28" s="25" t="s">
        <v>18</v>
      </c>
      <c r="D28" s="25" t="s">
        <v>143</v>
      </c>
      <c r="E28" s="26" t="s">
        <v>161</v>
      </c>
      <c r="F28" s="25" t="s">
        <v>162</v>
      </c>
      <c r="G28" s="25" t="s">
        <v>163</v>
      </c>
      <c r="H28" s="25"/>
      <c r="I28" s="24" t="s">
        <v>45</v>
      </c>
      <c r="J28" s="24" t="s">
        <v>56</v>
      </c>
      <c r="K28" s="24"/>
      <c r="L28" s="24" t="s">
        <v>44</v>
      </c>
      <c r="M28" s="24"/>
      <c r="N28" s="24"/>
      <c r="O28" s="24" t="s">
        <v>44</v>
      </c>
      <c r="P28" s="24"/>
      <c r="Q28" s="27" t="str">
        <f aca="false">IF($E28="","",IF(COUNTIF(I28:P28,"R")=1,"OK",IF(COUNTIF(I28:P28,"R")=0,"No owner","Two owners")))</f>
        <v>OK</v>
      </c>
      <c r="R28" s="25" t="s">
        <v>164</v>
      </c>
    </row>
    <row r="29" customFormat="false" ht="26.85" hidden="false" customHeight="false" outlineLevel="0" collapsed="false">
      <c r="A29" s="24" t="n">
        <v>28</v>
      </c>
      <c r="B29" s="25" t="s">
        <v>18</v>
      </c>
      <c r="C29" s="25" t="s">
        <v>18</v>
      </c>
      <c r="D29" s="25" t="s">
        <v>122</v>
      </c>
      <c r="E29" s="26" t="s">
        <v>165</v>
      </c>
      <c r="F29" s="25" t="s">
        <v>166</v>
      </c>
      <c r="G29" s="25" t="s">
        <v>167</v>
      </c>
      <c r="H29" s="25"/>
      <c r="I29" s="24" t="s">
        <v>46</v>
      </c>
      <c r="J29" s="24"/>
      <c r="K29" s="24"/>
      <c r="L29" s="24" t="s">
        <v>45</v>
      </c>
      <c r="M29" s="24" t="s">
        <v>44</v>
      </c>
      <c r="N29" s="24" t="s">
        <v>44</v>
      </c>
      <c r="O29" s="24"/>
      <c r="P29" s="24"/>
      <c r="Q29" s="27" t="str">
        <f aca="false">IF($E29="","",IF(COUNTIF(I29:P29,"R")=1,"OK",IF(COUNTIF(I29:P29,"R")=0,"No owner","Two owners")))</f>
        <v>OK</v>
      </c>
      <c r="R29" s="25" t="s">
        <v>168</v>
      </c>
    </row>
    <row r="30" customFormat="false" ht="26.85" hidden="false" customHeight="false" outlineLevel="0" collapsed="false">
      <c r="A30" s="24" t="n">
        <v>29</v>
      </c>
      <c r="B30" s="25" t="s">
        <v>18</v>
      </c>
      <c r="C30" s="25" t="s">
        <v>18</v>
      </c>
      <c r="D30" s="25" t="s">
        <v>122</v>
      </c>
      <c r="E30" s="26" t="s">
        <v>169</v>
      </c>
      <c r="F30" s="25" t="s">
        <v>170</v>
      </c>
      <c r="G30" s="25" t="s">
        <v>171</v>
      </c>
      <c r="H30" s="25"/>
      <c r="I30" s="24" t="s">
        <v>45</v>
      </c>
      <c r="J30" s="24"/>
      <c r="K30" s="24"/>
      <c r="L30" s="24"/>
      <c r="M30" s="24"/>
      <c r="N30" s="24" t="s">
        <v>44</v>
      </c>
      <c r="O30" s="24"/>
      <c r="P30" s="24"/>
      <c r="Q30" s="27" t="str">
        <f aca="false">IF($E30="","",IF(COUNTIF(I30:P30,"R")=1,"OK",IF(COUNTIF(I30:P30,"R")=0,"No owner","Two owners")))</f>
        <v>OK</v>
      </c>
      <c r="R30" s="25" t="s">
        <v>172</v>
      </c>
    </row>
    <row r="31" customFormat="false" ht="26.85" hidden="false" customHeight="false" outlineLevel="0" collapsed="false">
      <c r="A31" s="24" t="n">
        <v>30</v>
      </c>
      <c r="B31" s="25" t="s">
        <v>18</v>
      </c>
      <c r="C31" s="25" t="s">
        <v>18</v>
      </c>
      <c r="D31" s="25" t="s">
        <v>173</v>
      </c>
      <c r="E31" s="26" t="s">
        <v>174</v>
      </c>
      <c r="F31" s="25" t="s">
        <v>175</v>
      </c>
      <c r="G31" s="25" t="s">
        <v>176</v>
      </c>
      <c r="H31" s="25"/>
      <c r="I31" s="24" t="s">
        <v>45</v>
      </c>
      <c r="J31" s="24" t="s">
        <v>44</v>
      </c>
      <c r="K31" s="24" t="s">
        <v>46</v>
      </c>
      <c r="L31" s="24" t="s">
        <v>46</v>
      </c>
      <c r="M31" s="24" t="s">
        <v>44</v>
      </c>
      <c r="N31" s="24"/>
      <c r="O31" s="24"/>
      <c r="P31" s="24"/>
      <c r="Q31" s="27" t="str">
        <f aca="false">IF($E31="","",IF(COUNTIF(I31:P31,"R")=1,"OK",IF(COUNTIF(I31:P31,"R")=0,"No owner","Two owners")))</f>
        <v>OK</v>
      </c>
      <c r="R31" s="25" t="s">
        <v>177</v>
      </c>
    </row>
    <row r="32" customFormat="false" ht="26.85" hidden="false" customHeight="false" outlineLevel="0" collapsed="false">
      <c r="A32" s="24" t="n">
        <v>31</v>
      </c>
      <c r="B32" s="25" t="s">
        <v>18</v>
      </c>
      <c r="C32" s="25" t="s">
        <v>18</v>
      </c>
      <c r="D32" s="25" t="s">
        <v>173</v>
      </c>
      <c r="E32" s="26" t="s">
        <v>178</v>
      </c>
      <c r="F32" s="25" t="s">
        <v>179</v>
      </c>
      <c r="G32" s="25" t="s">
        <v>180</v>
      </c>
      <c r="H32" s="25"/>
      <c r="I32" s="24" t="s">
        <v>44</v>
      </c>
      <c r="J32" s="24"/>
      <c r="K32" s="24"/>
      <c r="L32" s="24" t="s">
        <v>44</v>
      </c>
      <c r="M32" s="24" t="s">
        <v>45</v>
      </c>
      <c r="N32" s="24" t="s">
        <v>46</v>
      </c>
      <c r="O32" s="24"/>
      <c r="P32" s="24" t="s">
        <v>56</v>
      </c>
      <c r="Q32" s="27" t="str">
        <f aca="false">IF($E32="","",IF(COUNTIF(I32:P32,"R")=1,"OK",IF(COUNTIF(I32:P32,"R")=0,"No owner","Two owners")))</f>
        <v>OK</v>
      </c>
      <c r="R32" s="25" t="s">
        <v>181</v>
      </c>
    </row>
    <row r="33" customFormat="false" ht="26.85" hidden="false" customHeight="false" outlineLevel="0" collapsed="false">
      <c r="A33" s="24" t="n">
        <v>32</v>
      </c>
      <c r="B33" s="25" t="s">
        <v>18</v>
      </c>
      <c r="C33" s="25" t="s">
        <v>18</v>
      </c>
      <c r="D33" s="25" t="s">
        <v>153</v>
      </c>
      <c r="E33" s="26" t="s">
        <v>182</v>
      </c>
      <c r="F33" s="25" t="s">
        <v>183</v>
      </c>
      <c r="G33" s="25" t="s">
        <v>184</v>
      </c>
      <c r="H33" s="25"/>
      <c r="I33" s="24" t="s">
        <v>44</v>
      </c>
      <c r="J33" s="24"/>
      <c r="K33" s="24"/>
      <c r="L33" s="24"/>
      <c r="M33" s="24" t="s">
        <v>45</v>
      </c>
      <c r="N33" s="24"/>
      <c r="O33" s="24"/>
      <c r="P33" s="24"/>
      <c r="Q33" s="27" t="str">
        <f aca="false">IF($E33="","",IF(COUNTIF(I33:P33,"R")=1,"OK",IF(COUNTIF(I33:P33,"R")=0,"No owner","Two owners")))</f>
        <v>OK</v>
      </c>
      <c r="R33" s="25" t="s">
        <v>185</v>
      </c>
    </row>
    <row r="34" customFormat="false" ht="26.85" hidden="false" customHeight="false" outlineLevel="0" collapsed="false">
      <c r="A34" s="24" t="n">
        <v>33</v>
      </c>
      <c r="B34" s="25" t="s">
        <v>18</v>
      </c>
      <c r="C34" s="25" t="s">
        <v>186</v>
      </c>
      <c r="D34" s="25" t="s">
        <v>122</v>
      </c>
      <c r="E34" s="26" t="s">
        <v>187</v>
      </c>
      <c r="F34" s="25" t="s">
        <v>188</v>
      </c>
      <c r="G34" s="25" t="s">
        <v>189</v>
      </c>
      <c r="H34" s="25"/>
      <c r="I34" s="24" t="s">
        <v>46</v>
      </c>
      <c r="J34" s="24"/>
      <c r="K34" s="24" t="s">
        <v>46</v>
      </c>
      <c r="L34" s="24" t="s">
        <v>45</v>
      </c>
      <c r="M34" s="24"/>
      <c r="N34" s="24" t="s">
        <v>44</v>
      </c>
      <c r="O34" s="24" t="s">
        <v>44</v>
      </c>
      <c r="P34" s="24" t="s">
        <v>44</v>
      </c>
      <c r="Q34" s="27" t="str">
        <f aca="false">IF($E34="","",IF(COUNTIF(I34:P34,"R")=1,"OK",IF(COUNTIF(I34:P34,"R")=0,"No owner","Two owners")))</f>
        <v>OK</v>
      </c>
      <c r="R34" s="25" t="s">
        <v>190</v>
      </c>
    </row>
    <row r="35" customFormat="false" ht="26.85" hidden="false" customHeight="false" outlineLevel="0" collapsed="false">
      <c r="A35" s="24" t="n">
        <v>34</v>
      </c>
      <c r="B35" s="25" t="s">
        <v>18</v>
      </c>
      <c r="C35" s="25" t="s">
        <v>186</v>
      </c>
      <c r="D35" s="25" t="s">
        <v>143</v>
      </c>
      <c r="E35" s="26" t="s">
        <v>191</v>
      </c>
      <c r="F35" s="25" t="s">
        <v>192</v>
      </c>
      <c r="G35" s="25" t="s">
        <v>193</v>
      </c>
      <c r="H35" s="25"/>
      <c r="I35" s="24" t="s">
        <v>45</v>
      </c>
      <c r="J35" s="24"/>
      <c r="K35" s="24"/>
      <c r="L35" s="24" t="s">
        <v>44</v>
      </c>
      <c r="M35" s="24"/>
      <c r="N35" s="24"/>
      <c r="O35" s="24" t="s">
        <v>44</v>
      </c>
      <c r="P35" s="24"/>
      <c r="Q35" s="27" t="str">
        <f aca="false">IF($E35="","",IF(COUNTIF(I35:P35,"R")=1,"OK",IF(COUNTIF(I35:P35,"R")=0,"No owner","Two owners")))</f>
        <v>OK</v>
      </c>
      <c r="R35" s="25" t="s">
        <v>194</v>
      </c>
    </row>
    <row r="36" customFormat="false" ht="26.85" hidden="false" customHeight="false" outlineLevel="0" collapsed="false">
      <c r="A36" s="24" t="n">
        <v>35</v>
      </c>
      <c r="B36" s="25" t="s">
        <v>18</v>
      </c>
      <c r="C36" s="25" t="s">
        <v>186</v>
      </c>
      <c r="D36" s="25" t="s">
        <v>143</v>
      </c>
      <c r="E36" s="26" t="s">
        <v>195</v>
      </c>
      <c r="F36" s="25" t="s">
        <v>196</v>
      </c>
      <c r="G36" s="25" t="s">
        <v>197</v>
      </c>
      <c r="H36" s="25"/>
      <c r="I36" s="24" t="s">
        <v>44</v>
      </c>
      <c r="J36" s="24" t="s">
        <v>44</v>
      </c>
      <c r="K36" s="24" t="s">
        <v>44</v>
      </c>
      <c r="L36" s="24" t="s">
        <v>44</v>
      </c>
      <c r="M36" s="24" t="s">
        <v>44</v>
      </c>
      <c r="N36" s="24" t="s">
        <v>44</v>
      </c>
      <c r="O36" s="24" t="s">
        <v>45</v>
      </c>
      <c r="P36" s="24" t="s">
        <v>44</v>
      </c>
      <c r="Q36" s="27" t="str">
        <f aca="false">IF($E36="","",IF(COUNTIF(I36:P36,"R")=1,"OK",IF(COUNTIF(I36:P36,"R")=0,"No owner","Two owners")))</f>
        <v>OK</v>
      </c>
      <c r="R36" s="25" t="s">
        <v>198</v>
      </c>
    </row>
    <row r="37" customFormat="false" ht="26.85" hidden="false" customHeight="false" outlineLevel="0" collapsed="false">
      <c r="A37" s="24" t="n">
        <v>36</v>
      </c>
      <c r="B37" s="25" t="s">
        <v>18</v>
      </c>
      <c r="C37" s="25" t="s">
        <v>186</v>
      </c>
      <c r="D37" s="25" t="s">
        <v>122</v>
      </c>
      <c r="E37" s="26" t="s">
        <v>199</v>
      </c>
      <c r="F37" s="25" t="s">
        <v>200</v>
      </c>
      <c r="G37" s="25" t="s">
        <v>201</v>
      </c>
      <c r="H37" s="25"/>
      <c r="I37" s="24" t="s">
        <v>45</v>
      </c>
      <c r="J37" s="24"/>
      <c r="K37" s="24" t="s">
        <v>44</v>
      </c>
      <c r="L37" s="24" t="s">
        <v>44</v>
      </c>
      <c r="M37" s="24" t="s">
        <v>44</v>
      </c>
      <c r="N37" s="24"/>
      <c r="O37" s="24"/>
      <c r="P37" s="24"/>
      <c r="Q37" s="27" t="str">
        <f aca="false">IF($E37="","",IF(COUNTIF(I37:P37,"R")=1,"OK",IF(COUNTIF(I37:P37,"R")=0,"No owner","Two owners")))</f>
        <v>OK</v>
      </c>
      <c r="R37" s="25" t="s">
        <v>202</v>
      </c>
    </row>
    <row r="38" customFormat="false" ht="26.85" hidden="false" customHeight="false" outlineLevel="0" collapsed="false">
      <c r="A38" s="24" t="n">
        <v>37</v>
      </c>
      <c r="B38" s="25" t="s">
        <v>18</v>
      </c>
      <c r="C38" s="25" t="s">
        <v>186</v>
      </c>
      <c r="D38" s="25" t="s">
        <v>143</v>
      </c>
      <c r="E38" s="26" t="s">
        <v>203</v>
      </c>
      <c r="F38" s="25" t="s">
        <v>204</v>
      </c>
      <c r="G38" s="25" t="s">
        <v>205</v>
      </c>
      <c r="H38" s="25"/>
      <c r="I38" s="24" t="s">
        <v>45</v>
      </c>
      <c r="J38" s="24" t="s">
        <v>44</v>
      </c>
      <c r="K38" s="24"/>
      <c r="L38" s="24"/>
      <c r="M38" s="24"/>
      <c r="N38" s="24"/>
      <c r="O38" s="24" t="s">
        <v>46</v>
      </c>
      <c r="P38" s="24"/>
      <c r="Q38" s="27" t="str">
        <f aca="false">IF($E38="","",IF(COUNTIF(I38:P38,"R")=1,"OK",IF(COUNTIF(I38:P38,"R")=0,"No owner","Two owners")))</f>
        <v>OK</v>
      </c>
      <c r="R38" s="25" t="s">
        <v>206</v>
      </c>
    </row>
    <row r="39" customFormat="false" ht="26.85" hidden="false" customHeight="false" outlineLevel="0" collapsed="false">
      <c r="A39" s="24" t="n">
        <v>38</v>
      </c>
      <c r="B39" s="25" t="s">
        <v>18</v>
      </c>
      <c r="C39" s="25" t="s">
        <v>186</v>
      </c>
      <c r="D39" s="25" t="s">
        <v>117</v>
      </c>
      <c r="E39" s="26" t="s">
        <v>207</v>
      </c>
      <c r="F39" s="25" t="s">
        <v>208</v>
      </c>
      <c r="G39" s="25" t="s">
        <v>209</v>
      </c>
      <c r="H39" s="25"/>
      <c r="I39" s="24" t="s">
        <v>45</v>
      </c>
      <c r="J39" s="24"/>
      <c r="K39" s="24"/>
      <c r="L39" s="24" t="s">
        <v>44</v>
      </c>
      <c r="M39" s="24"/>
      <c r="N39" s="24"/>
      <c r="O39" s="24" t="s">
        <v>44</v>
      </c>
      <c r="P39" s="24"/>
      <c r="Q39" s="27" t="str">
        <f aca="false">IF($E39="","",IF(COUNTIF(I39:P39,"R")=1,"OK",IF(COUNTIF(I39:P39,"R")=0,"No owner","Two owners")))</f>
        <v>OK</v>
      </c>
      <c r="R39" s="25" t="s">
        <v>210</v>
      </c>
    </row>
    <row r="40" customFormat="false" ht="26.85" hidden="false" customHeight="false" outlineLevel="0" collapsed="false">
      <c r="A40" s="24" t="n">
        <v>39</v>
      </c>
      <c r="B40" s="25" t="s">
        <v>18</v>
      </c>
      <c r="C40" s="25" t="s">
        <v>186</v>
      </c>
      <c r="D40" s="25" t="s">
        <v>117</v>
      </c>
      <c r="E40" s="26" t="s">
        <v>211</v>
      </c>
      <c r="F40" s="25" t="s">
        <v>212</v>
      </c>
      <c r="G40" s="25" t="s">
        <v>213</v>
      </c>
      <c r="H40" s="25"/>
      <c r="I40" s="24" t="s">
        <v>45</v>
      </c>
      <c r="J40" s="24"/>
      <c r="K40" s="24"/>
      <c r="L40" s="24" t="s">
        <v>56</v>
      </c>
      <c r="M40" s="24"/>
      <c r="N40" s="24"/>
      <c r="O40" s="24" t="s">
        <v>44</v>
      </c>
      <c r="P40" s="24"/>
      <c r="Q40" s="27" t="str">
        <f aca="false">IF($E40="","",IF(COUNTIF(I40:P40,"R")=1,"OK",IF(COUNTIF(I40:P40,"R")=0,"No owner","Two owners")))</f>
        <v>OK</v>
      </c>
      <c r="R40" s="25" t="s">
        <v>214</v>
      </c>
    </row>
    <row r="41" customFormat="false" ht="52.2" hidden="false" customHeight="false" outlineLevel="0" collapsed="false">
      <c r="A41" s="29" t="n">
        <v>40</v>
      </c>
      <c r="B41" s="30" t="s">
        <v>21</v>
      </c>
      <c r="C41" s="30" t="s">
        <v>215</v>
      </c>
      <c r="D41" s="30" t="s">
        <v>127</v>
      </c>
      <c r="E41" s="31" t="s">
        <v>216</v>
      </c>
      <c r="F41" s="30" t="s">
        <v>217</v>
      </c>
      <c r="G41" s="30" t="s">
        <v>218</v>
      </c>
      <c r="H41" s="30"/>
      <c r="I41" s="29" t="s">
        <v>45</v>
      </c>
      <c r="J41" s="29" t="s">
        <v>44</v>
      </c>
      <c r="K41" s="29"/>
      <c r="L41" s="29"/>
      <c r="M41" s="29" t="s">
        <v>46</v>
      </c>
      <c r="N41" s="29" t="s">
        <v>46</v>
      </c>
      <c r="O41" s="29"/>
      <c r="P41" s="29"/>
      <c r="Q41" s="32" t="str">
        <f aca="false">IF($E41="","",IF(COUNTIF(I41:P41,"R")=1,"OK",IF(COUNTIF(I41:P41,"R")=0,"No owner","Two owners")))</f>
        <v>OK</v>
      </c>
      <c r="R41" s="30" t="s">
        <v>219</v>
      </c>
    </row>
    <row r="42" customFormat="false" ht="15" hidden="false" customHeight="false" outlineLevel="0" collapsed="false">
      <c r="A42" s="29" t="n">
        <v>41</v>
      </c>
      <c r="B42" s="30" t="s">
        <v>21</v>
      </c>
      <c r="C42" s="30" t="s">
        <v>215</v>
      </c>
      <c r="D42" s="30" t="s">
        <v>153</v>
      </c>
      <c r="E42" s="31" t="s">
        <v>215</v>
      </c>
      <c r="F42" s="30" t="s">
        <v>220</v>
      </c>
      <c r="G42" s="30" t="s">
        <v>221</v>
      </c>
      <c r="H42" s="30"/>
      <c r="I42" s="29" t="s">
        <v>45</v>
      </c>
      <c r="J42" s="29" t="s">
        <v>56</v>
      </c>
      <c r="K42" s="29"/>
      <c r="L42" s="29"/>
      <c r="M42" s="29" t="s">
        <v>44</v>
      </c>
      <c r="N42" s="29" t="s">
        <v>46</v>
      </c>
      <c r="O42" s="29" t="s">
        <v>44</v>
      </c>
      <c r="P42" s="29"/>
      <c r="Q42" s="32" t="str">
        <f aca="false">IF($E42="","",IF(COUNTIF(I42:P42,"R")=1,"OK",IF(COUNTIF(I42:P42,"R")=0,"No owner","Two owners")))</f>
        <v>OK</v>
      </c>
      <c r="R42" s="30" t="s">
        <v>222</v>
      </c>
    </row>
    <row r="43" customFormat="false" ht="26.85" hidden="false" customHeight="false" outlineLevel="0" collapsed="false">
      <c r="A43" s="29" t="n">
        <v>42</v>
      </c>
      <c r="B43" s="30" t="s">
        <v>21</v>
      </c>
      <c r="C43" s="30" t="s">
        <v>215</v>
      </c>
      <c r="D43" s="30" t="s">
        <v>223</v>
      </c>
      <c r="E43" s="31" t="s">
        <v>224</v>
      </c>
      <c r="F43" s="30" t="s">
        <v>225</v>
      </c>
      <c r="G43" s="30" t="s">
        <v>226</v>
      </c>
      <c r="H43" s="30"/>
      <c r="I43" s="29" t="s">
        <v>44</v>
      </c>
      <c r="J43" s="29" t="s">
        <v>46</v>
      </c>
      <c r="K43" s="29"/>
      <c r="L43" s="29" t="s">
        <v>45</v>
      </c>
      <c r="M43" s="29" t="s">
        <v>56</v>
      </c>
      <c r="N43" s="29"/>
      <c r="O43" s="29" t="s">
        <v>44</v>
      </c>
      <c r="P43" s="29" t="s">
        <v>46</v>
      </c>
      <c r="Q43" s="32" t="str">
        <f aca="false">IF($E43="","",IF(COUNTIF(I43:P43,"R")=1,"OK",IF(COUNTIF(I43:P43,"R")=0,"No owner","Two owners")))</f>
        <v>OK</v>
      </c>
      <c r="R43" s="30" t="s">
        <v>227</v>
      </c>
    </row>
    <row r="44" customFormat="false" ht="15" hidden="false" customHeight="false" outlineLevel="0" collapsed="false">
      <c r="A44" s="33"/>
      <c r="B44" s="34"/>
      <c r="C44" s="34"/>
      <c r="D44" s="34"/>
      <c r="E44" s="35"/>
      <c r="F44" s="34"/>
      <c r="G44" s="34"/>
      <c r="H44" s="34"/>
      <c r="I44" s="33"/>
      <c r="J44" s="33"/>
      <c r="K44" s="33"/>
      <c r="L44" s="33"/>
      <c r="M44" s="33"/>
      <c r="N44" s="33"/>
      <c r="O44" s="33"/>
      <c r="P44" s="33"/>
      <c r="Q44" s="36" t="str">
        <f aca="false">IF($E44="","",IF(COUNTIF(I44:P44,"R")=1,"OK",IF(COUNTIF(I44:P44,"R")=0,"No owner","Two owners")))</f>
        <v/>
      </c>
      <c r="R44" s="34"/>
    </row>
    <row r="45" customFormat="false" ht="15" hidden="false" customHeight="false" outlineLevel="0" collapsed="false">
      <c r="A45" s="33"/>
      <c r="B45" s="34"/>
      <c r="C45" s="34"/>
      <c r="D45" s="34"/>
      <c r="E45" s="35"/>
      <c r="F45" s="34"/>
      <c r="G45" s="34"/>
      <c r="H45" s="34"/>
      <c r="I45" s="33"/>
      <c r="J45" s="33"/>
      <c r="K45" s="33"/>
      <c r="L45" s="33"/>
      <c r="M45" s="33"/>
      <c r="N45" s="33"/>
      <c r="O45" s="33"/>
      <c r="P45" s="33"/>
      <c r="Q45" s="36" t="str">
        <f aca="false">IF($E45="","",IF(COUNTIF(I45:P45,"R")=1,"OK",IF(COUNTIF(I45:P45,"R")=0,"No owner","Two owners")))</f>
        <v/>
      </c>
      <c r="R45" s="34"/>
    </row>
    <row r="46" customFormat="false" ht="15" hidden="false" customHeight="false" outlineLevel="0" collapsed="false">
      <c r="A46" s="33"/>
      <c r="B46" s="34"/>
      <c r="C46" s="34"/>
      <c r="D46" s="34"/>
      <c r="E46" s="35"/>
      <c r="F46" s="34"/>
      <c r="G46" s="34"/>
      <c r="H46" s="34"/>
      <c r="I46" s="33"/>
      <c r="J46" s="33"/>
      <c r="K46" s="33"/>
      <c r="L46" s="33"/>
      <c r="M46" s="33"/>
      <c r="N46" s="33"/>
      <c r="O46" s="33"/>
      <c r="P46" s="33"/>
      <c r="Q46" s="36" t="str">
        <f aca="false">IF($E46="","",IF(COUNTIF(I46:P46,"R")=1,"OK",IF(COUNTIF(I46:P46,"R")=0,"No owner","Two owners")))</f>
        <v/>
      </c>
      <c r="R46" s="34"/>
    </row>
    <row r="47" customFormat="false" ht="15" hidden="false" customHeight="false" outlineLevel="0" collapsed="false">
      <c r="A47" s="33"/>
      <c r="B47" s="34"/>
      <c r="C47" s="34"/>
      <c r="D47" s="34"/>
      <c r="E47" s="35"/>
      <c r="F47" s="34"/>
      <c r="G47" s="34"/>
      <c r="H47" s="34"/>
      <c r="I47" s="33"/>
      <c r="J47" s="33"/>
      <c r="K47" s="33"/>
      <c r="L47" s="33"/>
      <c r="M47" s="33"/>
      <c r="N47" s="33"/>
      <c r="O47" s="33"/>
      <c r="P47" s="33"/>
      <c r="Q47" s="36" t="str">
        <f aca="false">IF($E47="","",IF(COUNTIF(I47:P47,"R")=1,"OK",IF(COUNTIF(I47:P47,"R")=0,"No owner","Two owners")))</f>
        <v/>
      </c>
      <c r="R47" s="34"/>
    </row>
    <row r="48" customFormat="false" ht="15" hidden="false" customHeight="false" outlineLevel="0" collapsed="false">
      <c r="A48" s="33"/>
      <c r="B48" s="34"/>
      <c r="C48" s="34"/>
      <c r="D48" s="34"/>
      <c r="E48" s="35"/>
      <c r="F48" s="34"/>
      <c r="G48" s="34"/>
      <c r="H48" s="34"/>
      <c r="I48" s="33"/>
      <c r="J48" s="33"/>
      <c r="K48" s="33"/>
      <c r="L48" s="33"/>
      <c r="M48" s="33"/>
      <c r="N48" s="33"/>
      <c r="O48" s="33"/>
      <c r="P48" s="33"/>
      <c r="Q48" s="36" t="str">
        <f aca="false">IF($E48="","",IF(COUNTIF(I48:P48,"R")=1,"OK",IF(COUNTIF(I48:P48,"R")=0,"No owner","Two owners")))</f>
        <v/>
      </c>
      <c r="R48" s="34"/>
    </row>
    <row r="49" customFormat="false" ht="15" hidden="false" customHeight="false" outlineLevel="0" collapsed="false">
      <c r="A49" s="33"/>
      <c r="B49" s="34"/>
      <c r="C49" s="34"/>
      <c r="D49" s="34"/>
      <c r="E49" s="35"/>
      <c r="F49" s="34"/>
      <c r="G49" s="34"/>
      <c r="H49" s="34"/>
      <c r="I49" s="33"/>
      <c r="J49" s="33"/>
      <c r="K49" s="33"/>
      <c r="L49" s="33"/>
      <c r="M49" s="33"/>
      <c r="N49" s="33"/>
      <c r="O49" s="33"/>
      <c r="P49" s="33"/>
      <c r="Q49" s="36" t="str">
        <f aca="false">IF($E49="","",IF(COUNTIF(I49:P49,"R")=1,"OK",IF(COUNTIF(I49:P49,"R")=0,"No owner","Two owners")))</f>
        <v/>
      </c>
      <c r="R49" s="34"/>
    </row>
    <row r="50" customFormat="false" ht="15" hidden="false" customHeight="false" outlineLevel="0" collapsed="false">
      <c r="A50" s="33"/>
      <c r="B50" s="34"/>
      <c r="C50" s="34"/>
      <c r="D50" s="34"/>
      <c r="E50" s="35"/>
      <c r="F50" s="34"/>
      <c r="G50" s="34"/>
      <c r="H50" s="34"/>
      <c r="I50" s="33"/>
      <c r="J50" s="33"/>
      <c r="K50" s="33"/>
      <c r="L50" s="33"/>
      <c r="M50" s="33"/>
      <c r="N50" s="33"/>
      <c r="O50" s="33"/>
      <c r="P50" s="33"/>
      <c r="Q50" s="36" t="str">
        <f aca="false">IF($E50="","",IF(COUNTIF(I50:P50,"R")=1,"OK",IF(COUNTIF(I50:P50,"R")=0,"No owner","Two owners")))</f>
        <v/>
      </c>
      <c r="R50" s="34"/>
    </row>
    <row r="51" customFormat="false" ht="15" hidden="false" customHeight="false" outlineLevel="0" collapsed="false">
      <c r="A51" s="33"/>
      <c r="B51" s="34"/>
      <c r="C51" s="34"/>
      <c r="D51" s="34"/>
      <c r="E51" s="35"/>
      <c r="F51" s="34"/>
      <c r="G51" s="34"/>
      <c r="H51" s="34"/>
      <c r="I51" s="33"/>
      <c r="J51" s="33"/>
      <c r="K51" s="33"/>
      <c r="L51" s="33"/>
      <c r="M51" s="33"/>
      <c r="N51" s="33"/>
      <c r="O51" s="33"/>
      <c r="P51" s="33"/>
      <c r="Q51" s="36" t="str">
        <f aca="false">IF($E51="","",IF(COUNTIF(I51:P51,"R")=1,"OK",IF(COUNTIF(I51:P51,"R")=0,"No owner","Two owners")))</f>
        <v/>
      </c>
      <c r="R51" s="34"/>
    </row>
    <row r="52" customFormat="false" ht="15" hidden="false" customHeight="false" outlineLevel="0" collapsed="false">
      <c r="A52" s="33"/>
      <c r="B52" s="34"/>
      <c r="C52" s="34"/>
      <c r="D52" s="34"/>
      <c r="E52" s="35"/>
      <c r="F52" s="34"/>
      <c r="G52" s="34"/>
      <c r="H52" s="34"/>
      <c r="I52" s="33"/>
      <c r="J52" s="33"/>
      <c r="K52" s="33"/>
      <c r="L52" s="33"/>
      <c r="M52" s="33"/>
      <c r="N52" s="33"/>
      <c r="O52" s="33"/>
      <c r="P52" s="33"/>
      <c r="Q52" s="36" t="str">
        <f aca="false">IF($E52="","",IF(COUNTIF(I52:P52,"R")=1,"OK",IF(COUNTIF(I52:P52,"R")=0,"No owner","Two owners")))</f>
        <v/>
      </c>
      <c r="R52" s="34"/>
    </row>
    <row r="53" customFormat="false" ht="15" hidden="false" customHeight="false" outlineLevel="0" collapsed="false">
      <c r="A53" s="33"/>
      <c r="B53" s="34"/>
      <c r="C53" s="34"/>
      <c r="D53" s="34"/>
      <c r="E53" s="35"/>
      <c r="F53" s="34"/>
      <c r="G53" s="34"/>
      <c r="H53" s="34"/>
      <c r="I53" s="33"/>
      <c r="J53" s="33"/>
      <c r="K53" s="33"/>
      <c r="L53" s="33"/>
      <c r="M53" s="33"/>
      <c r="N53" s="33"/>
      <c r="O53" s="33"/>
      <c r="P53" s="33"/>
      <c r="Q53" s="36" t="str">
        <f aca="false">IF($E53="","",IF(COUNTIF(I53:P53,"R")=1,"OK",IF(COUNTIF(I53:P53,"R")=0,"No owner","Two owners")))</f>
        <v/>
      </c>
      <c r="R53" s="34"/>
    </row>
    <row r="54" customFormat="false" ht="15" hidden="false" customHeight="false" outlineLevel="0" collapsed="false">
      <c r="A54" s="33"/>
      <c r="B54" s="34"/>
      <c r="C54" s="34"/>
      <c r="D54" s="34"/>
      <c r="E54" s="35"/>
      <c r="F54" s="34"/>
      <c r="G54" s="34"/>
      <c r="H54" s="34"/>
      <c r="I54" s="33"/>
      <c r="J54" s="33"/>
      <c r="K54" s="33"/>
      <c r="L54" s="33"/>
      <c r="M54" s="33"/>
      <c r="N54" s="33"/>
      <c r="O54" s="33"/>
      <c r="P54" s="33"/>
      <c r="Q54" s="36" t="str">
        <f aca="false">IF($E54="","",IF(COUNTIF(I54:P54,"R")=1,"OK",IF(COUNTIF(I54:P54,"R")=0,"No owner","Two owners")))</f>
        <v/>
      </c>
      <c r="R54" s="34"/>
    </row>
    <row r="55" customFormat="false" ht="15" hidden="false" customHeight="false" outlineLevel="0" collapsed="false">
      <c r="A55" s="33"/>
      <c r="B55" s="34"/>
      <c r="C55" s="34"/>
      <c r="D55" s="34"/>
      <c r="E55" s="35"/>
      <c r="F55" s="34"/>
      <c r="G55" s="34"/>
      <c r="H55" s="34"/>
      <c r="I55" s="33"/>
      <c r="J55" s="33"/>
      <c r="K55" s="33"/>
      <c r="L55" s="33"/>
      <c r="M55" s="33"/>
      <c r="N55" s="33"/>
      <c r="O55" s="33"/>
      <c r="P55" s="33"/>
      <c r="Q55" s="36" t="str">
        <f aca="false">IF($E55="","",IF(COUNTIF(I55:P55,"R")=1,"OK",IF(COUNTIF(I55:P55,"R")=0,"No owner","Two owners")))</f>
        <v/>
      </c>
      <c r="R55" s="34"/>
    </row>
    <row r="56" customFormat="false" ht="15" hidden="false" customHeight="false" outlineLevel="0" collapsed="false">
      <c r="A56" s="33"/>
      <c r="B56" s="34"/>
      <c r="C56" s="34"/>
      <c r="D56" s="34"/>
      <c r="E56" s="35"/>
      <c r="F56" s="34"/>
      <c r="G56" s="34"/>
      <c r="H56" s="34"/>
      <c r="I56" s="33"/>
      <c r="J56" s="33"/>
      <c r="K56" s="33"/>
      <c r="L56" s="33"/>
      <c r="M56" s="33"/>
      <c r="N56" s="33"/>
      <c r="O56" s="33"/>
      <c r="P56" s="33"/>
      <c r="Q56" s="36" t="str">
        <f aca="false">IF($E56="","",IF(COUNTIF(I56:P56,"R")=1,"OK",IF(COUNTIF(I56:P56,"R")=0,"No owner","Two owners")))</f>
        <v/>
      </c>
      <c r="R56" s="34"/>
    </row>
    <row r="57" customFormat="false" ht="15" hidden="false" customHeight="false" outlineLevel="0" collapsed="false">
      <c r="A57" s="33"/>
      <c r="B57" s="34"/>
      <c r="C57" s="34"/>
      <c r="D57" s="34"/>
      <c r="E57" s="35"/>
      <c r="F57" s="34"/>
      <c r="G57" s="34"/>
      <c r="H57" s="34"/>
      <c r="I57" s="33"/>
      <c r="J57" s="33"/>
      <c r="K57" s="33"/>
      <c r="L57" s="33"/>
      <c r="M57" s="33"/>
      <c r="N57" s="33"/>
      <c r="O57" s="33"/>
      <c r="P57" s="33"/>
      <c r="Q57" s="36" t="str">
        <f aca="false">IF($E57="","",IF(COUNTIF(I57:P57,"R")=1,"OK",IF(COUNTIF(I57:P57,"R")=0,"No owner","Two owners")))</f>
        <v/>
      </c>
      <c r="R57" s="34"/>
    </row>
    <row r="58" customFormat="false" ht="15" hidden="false" customHeight="false" outlineLevel="0" collapsed="false">
      <c r="A58" s="33"/>
      <c r="B58" s="34"/>
      <c r="C58" s="34"/>
      <c r="D58" s="34"/>
      <c r="E58" s="35"/>
      <c r="F58" s="34"/>
      <c r="G58" s="34"/>
      <c r="H58" s="34"/>
      <c r="I58" s="33"/>
      <c r="J58" s="33"/>
      <c r="K58" s="33"/>
      <c r="L58" s="33"/>
      <c r="M58" s="33"/>
      <c r="N58" s="33"/>
      <c r="O58" s="33"/>
      <c r="P58" s="33"/>
      <c r="Q58" s="36" t="str">
        <f aca="false">IF($E58="","",IF(COUNTIF(I58:P58,"R")=1,"OK",IF(COUNTIF(I58:P58,"R")=0,"No owner","Two owners")))</f>
        <v/>
      </c>
      <c r="R58" s="34"/>
    </row>
    <row r="59" customFormat="false" ht="15" hidden="false" customHeight="false" outlineLevel="0" collapsed="false">
      <c r="A59" s="33"/>
      <c r="B59" s="34"/>
      <c r="C59" s="34"/>
      <c r="D59" s="34"/>
      <c r="E59" s="35"/>
      <c r="F59" s="34"/>
      <c r="G59" s="34"/>
      <c r="H59" s="34"/>
      <c r="I59" s="33"/>
      <c r="J59" s="33"/>
      <c r="K59" s="33"/>
      <c r="L59" s="33"/>
      <c r="M59" s="33"/>
      <c r="N59" s="33"/>
      <c r="O59" s="33"/>
      <c r="P59" s="33"/>
      <c r="Q59" s="36" t="str">
        <f aca="false">IF($E59="","",IF(COUNTIF(I59:P59,"R")=1,"OK",IF(COUNTIF(I59:P59,"R")=0,"No owner","Two owners")))</f>
        <v/>
      </c>
      <c r="R59" s="34"/>
    </row>
    <row r="60" customFormat="false" ht="15" hidden="false" customHeight="false" outlineLevel="0" collapsed="false">
      <c r="A60" s="33"/>
      <c r="B60" s="34"/>
      <c r="C60" s="34"/>
      <c r="D60" s="34"/>
      <c r="E60" s="35"/>
      <c r="F60" s="34"/>
      <c r="G60" s="34"/>
      <c r="H60" s="34"/>
      <c r="I60" s="33"/>
      <c r="J60" s="33"/>
      <c r="K60" s="33"/>
      <c r="L60" s="33"/>
      <c r="M60" s="33"/>
      <c r="N60" s="33"/>
      <c r="O60" s="33"/>
      <c r="P60" s="33"/>
      <c r="Q60" s="36" t="str">
        <f aca="false">IF($E60="","",IF(COUNTIF(I60:P60,"R")=1,"OK",IF(COUNTIF(I60:P60,"R")=0,"No owner","Two owners")))</f>
        <v/>
      </c>
      <c r="R60" s="34"/>
    </row>
    <row r="61" customFormat="false" ht="15" hidden="false" customHeight="false" outlineLevel="0" collapsed="false">
      <c r="A61" s="33"/>
      <c r="B61" s="34"/>
      <c r="C61" s="34"/>
      <c r="D61" s="34"/>
      <c r="E61" s="35"/>
      <c r="F61" s="34"/>
      <c r="G61" s="34"/>
      <c r="H61" s="34"/>
      <c r="I61" s="33"/>
      <c r="J61" s="33"/>
      <c r="K61" s="33"/>
      <c r="L61" s="33"/>
      <c r="M61" s="33"/>
      <c r="N61" s="33"/>
      <c r="O61" s="33"/>
      <c r="P61" s="33"/>
      <c r="Q61" s="36" t="str">
        <f aca="false">IF($E61="","",IF(COUNTIF(I61:P61,"R")=1,"OK",IF(COUNTIF(I61:P61,"R")=0,"No owner","Two owners")))</f>
        <v/>
      </c>
      <c r="R61" s="34"/>
    </row>
  </sheetData>
  <conditionalFormatting sqref="Q2:Q61">
    <cfRule type="cellIs" priority="2" operator="equal" aboveAverage="0" equalAverage="0" bottom="0" percent="0" rank="0" text="" dxfId="0">
      <formula>"OK"</formula>
    </cfRule>
    <cfRule type="expression" priority="3" aboveAverage="0" equalAverage="0" bottom="0" percent="0" rank="0" text="" dxfId="1">
      <formula>AND(Q2&lt;&gt;"",Q2&lt;&gt;"OK")</formula>
    </cfRule>
  </conditionalFormatting>
  <conditionalFormatting sqref="I2:P61">
    <cfRule type="cellIs" priority="4" operator="equal" aboveAverage="0" equalAverage="0" bottom="0" percent="0" rank="0" text="" dxfId="2">
      <formula>"R"</formula>
    </cfRule>
    <cfRule type="cellIs" priority="5" operator="equal" aboveAverage="0" equalAverage="0" bottom="0" percent="0" rank="0" text="" dxfId="0">
      <formula>"A"</formula>
    </cfRule>
  </conditionalFormatting>
  <dataValidations count="3">
    <dataValidation allowBlank="true" errorStyle="stop" operator="between" showDropDown="false" showErrorMessage="false" showInputMessage="false" sqref="I2:P61" type="list">
      <formula1>"R,A,C,I"</formula1>
      <formula2>0</formula2>
    </dataValidation>
    <dataValidation allowBlank="false" errorStyle="stop" operator="between" showDropDown="false" showErrorMessage="false" showInputMessage="false" sqref="B2:B61" type="list">
      <formula1>"Acquisition,Onboarding,Adoption,Expansion"</formula1>
      <formula2>0</formula2>
    </dataValidation>
    <dataValidation allowBlank="true" errorStyle="stop" operator="between" showDropDown="false" showErrorMessage="false" showInputMessage="false" sqref="D2:D61" type="list">
      <formula1>Milestones!$C$5:$C$17</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4"/>
    <col collapsed="false" customWidth="true" hidden="false" outlineLevel="0" max="3" min="3" style="0" width="30"/>
    <col collapsed="false" customWidth="true" hidden="false" outlineLevel="0" max="4" min="4" style="0" width="18"/>
    <col collapsed="false" customWidth="true" hidden="false" outlineLevel="0" max="5" min="5" style="0" width="16"/>
  </cols>
  <sheetData>
    <row r="1" customFormat="false" ht="15" hidden="false" customHeight="false" outlineLevel="0" collapsed="false">
      <c r="A1" s="37" t="s">
        <v>228</v>
      </c>
    </row>
    <row r="2" customFormat="false" ht="43.5" hidden="false" customHeight="true" outlineLevel="0" collapsed="false">
      <c r="A2" s="38" t="s">
        <v>229</v>
      </c>
      <c r="B2" s="38"/>
      <c r="C2" s="38"/>
      <c r="D2" s="38"/>
      <c r="E2" s="38"/>
    </row>
    <row r="4" customFormat="false" ht="26.85" hidden="false" customHeight="false" outlineLevel="0" collapsed="false">
      <c r="A4" s="39" t="s">
        <v>24</v>
      </c>
      <c r="B4" s="40" t="s">
        <v>230</v>
      </c>
      <c r="C4" s="40" t="s">
        <v>231</v>
      </c>
      <c r="D4" s="39" t="s">
        <v>232</v>
      </c>
      <c r="E4" s="39" t="s">
        <v>233</v>
      </c>
    </row>
    <row r="5" customFormat="false" ht="15" hidden="false" customHeight="false" outlineLevel="0" collapsed="false">
      <c r="A5" s="41" t="n">
        <v>1</v>
      </c>
      <c r="B5" s="42" t="s">
        <v>12</v>
      </c>
      <c r="C5" s="43" t="s">
        <v>40</v>
      </c>
      <c r="D5" s="44" t="n">
        <f aca="false">COUNTIF(Map!$D$2:$D$61,C5)</f>
        <v>3</v>
      </c>
      <c r="E5" s="41" t="n">
        <f aca="false">COUNTIFS(Map!$D$2:$D$61,C5,Map!$I$2:$I$61,"R")</f>
        <v>0</v>
      </c>
    </row>
    <row r="6" customFormat="false" ht="15" hidden="false" customHeight="false" outlineLevel="0" collapsed="false">
      <c r="A6" s="41" t="n">
        <v>2</v>
      </c>
      <c r="B6" s="42" t="s">
        <v>12</v>
      </c>
      <c r="C6" s="43" t="s">
        <v>58</v>
      </c>
      <c r="D6" s="44" t="n">
        <f aca="false">COUNTIF(Map!$D$2:$D$61,C6)</f>
        <v>3</v>
      </c>
      <c r="E6" s="41" t="n">
        <f aca="false">COUNTIFS(Map!$D$2:$D$61,C6,Map!$I$2:$I$61,"R")</f>
        <v>0</v>
      </c>
    </row>
    <row r="7" customFormat="false" ht="15" hidden="false" customHeight="false" outlineLevel="0" collapsed="false">
      <c r="A7" s="41" t="n">
        <v>3</v>
      </c>
      <c r="B7" s="42" t="s">
        <v>12</v>
      </c>
      <c r="C7" s="43" t="s">
        <v>52</v>
      </c>
      <c r="D7" s="44" t="n">
        <f aca="false">COUNTIF(Map!$D$2:$D$61,C7)</f>
        <v>2</v>
      </c>
      <c r="E7" s="41" t="n">
        <f aca="false">COUNTIFS(Map!$D$2:$D$61,C7,Map!$I$2:$I$61,"R")</f>
        <v>1</v>
      </c>
    </row>
    <row r="8" customFormat="false" ht="15" hidden="false" customHeight="false" outlineLevel="0" collapsed="false">
      <c r="A8" s="45" t="n">
        <v>4</v>
      </c>
      <c r="B8" s="46" t="s">
        <v>15</v>
      </c>
      <c r="C8" s="47" t="s">
        <v>67</v>
      </c>
      <c r="D8" s="48" t="n">
        <f aca="false">COUNTIF(Map!$D$2:$D$61,C8)</f>
        <v>6</v>
      </c>
      <c r="E8" s="45" t="n">
        <f aca="false">COUNTIFS(Map!$D$2:$D$61,C8,Map!$I$2:$I$61,"R")</f>
        <v>3</v>
      </c>
    </row>
    <row r="9" customFormat="false" ht="15" hidden="false" customHeight="false" outlineLevel="0" collapsed="false">
      <c r="A9" s="45" t="n">
        <v>5</v>
      </c>
      <c r="B9" s="46" t="s">
        <v>15</v>
      </c>
      <c r="C9" s="47" t="s">
        <v>91</v>
      </c>
      <c r="D9" s="48" t="n">
        <f aca="false">COUNTIF(Map!$D$2:$D$61,C9)</f>
        <v>2</v>
      </c>
      <c r="E9" s="45" t="n">
        <f aca="false">COUNTIFS(Map!$D$2:$D$61,C9,Map!$I$2:$I$61,"R")</f>
        <v>1</v>
      </c>
    </row>
    <row r="10" customFormat="false" ht="15" hidden="false" customHeight="false" outlineLevel="0" collapsed="false">
      <c r="A10" s="45" t="n">
        <v>6</v>
      </c>
      <c r="B10" s="46" t="s">
        <v>15</v>
      </c>
      <c r="C10" s="47" t="s">
        <v>108</v>
      </c>
      <c r="D10" s="48" t="n">
        <f aca="false">COUNTIF(Map!$D$2:$D$61,C10)</f>
        <v>2</v>
      </c>
      <c r="E10" s="45" t="n">
        <f aca="false">COUNTIFS(Map!$D$2:$D$61,C10,Map!$I$2:$I$61,"R")</f>
        <v>2</v>
      </c>
    </row>
    <row r="11" customFormat="false" ht="15" hidden="false" customHeight="false" outlineLevel="0" collapsed="false">
      <c r="A11" s="49" t="n">
        <v>7</v>
      </c>
      <c r="B11" s="50" t="s">
        <v>18</v>
      </c>
      <c r="C11" s="51" t="s">
        <v>117</v>
      </c>
      <c r="D11" s="52" t="n">
        <f aca="false">COUNTIF(Map!$D$2:$D$61,C11)</f>
        <v>5</v>
      </c>
      <c r="E11" s="49" t="n">
        <f aca="false">COUNTIFS(Map!$D$2:$D$61,C11,Map!$I$2:$I$61,"R")</f>
        <v>5</v>
      </c>
    </row>
    <row r="12" customFormat="false" ht="15" hidden="false" customHeight="false" outlineLevel="0" collapsed="false">
      <c r="A12" s="49" t="n">
        <v>8</v>
      </c>
      <c r="B12" s="50" t="s">
        <v>18</v>
      </c>
      <c r="C12" s="51" t="s">
        <v>122</v>
      </c>
      <c r="D12" s="52" t="n">
        <f aca="false">COUNTIF(Map!$D$2:$D$61,C12)</f>
        <v>6</v>
      </c>
      <c r="E12" s="49" t="n">
        <f aca="false">COUNTIFS(Map!$D$2:$D$61,C12,Map!$I$2:$I$61,"R")</f>
        <v>3</v>
      </c>
    </row>
    <row r="13" customFormat="false" ht="15" hidden="false" customHeight="false" outlineLevel="0" collapsed="false">
      <c r="A13" s="49" t="n">
        <v>9</v>
      </c>
      <c r="B13" s="50" t="s">
        <v>18</v>
      </c>
      <c r="C13" s="51" t="s">
        <v>143</v>
      </c>
      <c r="D13" s="52" t="n">
        <f aca="false">COUNTIF(Map!$D$2:$D$61,C13)</f>
        <v>5</v>
      </c>
      <c r="E13" s="49" t="n">
        <f aca="false">COUNTIFS(Map!$D$2:$D$61,C13,Map!$I$2:$I$61,"R")</f>
        <v>4</v>
      </c>
    </row>
    <row r="14" customFormat="false" ht="15" hidden="false" customHeight="false" outlineLevel="0" collapsed="false">
      <c r="A14" s="53" t="n">
        <v>10</v>
      </c>
      <c r="B14" s="54" t="s">
        <v>21</v>
      </c>
      <c r="C14" s="55" t="s">
        <v>127</v>
      </c>
      <c r="D14" s="56" t="n">
        <f aca="false">COUNTIF(Map!$D$2:$D$61,C14)</f>
        <v>2</v>
      </c>
      <c r="E14" s="53" t="n">
        <f aca="false">COUNTIFS(Map!$D$2:$D$61,C14,Map!$I$2:$I$61,"R")</f>
        <v>2</v>
      </c>
    </row>
    <row r="15" customFormat="false" ht="15" hidden="false" customHeight="false" outlineLevel="0" collapsed="false">
      <c r="A15" s="53" t="n">
        <v>11</v>
      </c>
      <c r="B15" s="54" t="s">
        <v>21</v>
      </c>
      <c r="C15" s="55" t="s">
        <v>153</v>
      </c>
      <c r="D15" s="56" t="n">
        <f aca="false">COUNTIF(Map!$D$2:$D$61,C15)</f>
        <v>3</v>
      </c>
      <c r="E15" s="53" t="n">
        <f aca="false">COUNTIFS(Map!$D$2:$D$61,C15,Map!$I$2:$I$61,"R")</f>
        <v>1</v>
      </c>
    </row>
    <row r="16" customFormat="false" ht="15" hidden="false" customHeight="false" outlineLevel="0" collapsed="false">
      <c r="A16" s="53" t="n">
        <v>12</v>
      </c>
      <c r="B16" s="54" t="s">
        <v>21</v>
      </c>
      <c r="C16" s="55" t="s">
        <v>173</v>
      </c>
      <c r="D16" s="56" t="n">
        <f aca="false">COUNTIF(Map!$D$2:$D$61,C16)</f>
        <v>2</v>
      </c>
      <c r="E16" s="53" t="n">
        <f aca="false">COUNTIFS(Map!$D$2:$D$61,C16,Map!$I$2:$I$61,"R")</f>
        <v>1</v>
      </c>
    </row>
    <row r="17" customFormat="false" ht="15" hidden="false" customHeight="false" outlineLevel="0" collapsed="false">
      <c r="A17" s="57"/>
      <c r="B17" s="57"/>
      <c r="C17" s="58" t="s">
        <v>223</v>
      </c>
      <c r="D17" s="59" t="n">
        <f aca="false">COUNTIF(Map!$D$2:$D$61,C17)</f>
        <v>1</v>
      </c>
      <c r="E17" s="57"/>
    </row>
    <row r="18" customFormat="false" ht="15" hidden="false" customHeight="false" outlineLevel="0" collapsed="false">
      <c r="C18" s="60" t="s">
        <v>234</v>
      </c>
      <c r="D18" s="61" t="n">
        <f aca="false">COUNTA(Map!$E$2:$E$61)-SUM(D5:D17)</f>
        <v>0</v>
      </c>
    </row>
    <row r="20" customFormat="false" ht="15" hidden="false" customHeight="false" outlineLevel="0" collapsed="false">
      <c r="A20" s="62" t="s">
        <v>235</v>
      </c>
    </row>
  </sheetData>
  <mergeCells count="1">
    <mergeCell ref="A2:E2"/>
  </mergeCells>
  <conditionalFormatting sqref="D18">
    <cfRule type="cellIs" priority="2" operator="greaterThan" aboveAverage="0" equalAverage="0" bottom="0" percent="0" rank="0" text="" dxfId="1">
      <formula>0</formula>
    </cfRule>
  </conditionalFormatting>
  <conditionalFormatting sqref="D5:D16">
    <cfRule type="cellIs" priority="3" operator="equal" aboveAverage="0" equalAverage="0" bottom="0" percent="0" rank="0" text="" dxfId="3">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7" min="2" style="0" width="13"/>
  </cols>
  <sheetData>
    <row r="1" customFormat="false" ht="15" hidden="false" customHeight="false" outlineLevel="0" collapsed="false">
      <c r="A1" s="37" t="s">
        <v>236</v>
      </c>
    </row>
    <row r="2" customFormat="false" ht="15" hidden="false" customHeight="false" outlineLevel="0" collapsed="false">
      <c r="A2" s="62" t="s">
        <v>237</v>
      </c>
    </row>
    <row r="4" customFormat="false" ht="15" hidden="false" customHeight="false" outlineLevel="0" collapsed="false">
      <c r="A4" s="63" t="s">
        <v>238</v>
      </c>
      <c r="B4" s="64" t="s">
        <v>239</v>
      </c>
      <c r="C4" s="64" t="s">
        <v>240</v>
      </c>
      <c r="D4" s="64" t="s">
        <v>241</v>
      </c>
      <c r="E4" s="64" t="s">
        <v>242</v>
      </c>
      <c r="F4" s="64" t="s">
        <v>243</v>
      </c>
      <c r="G4" s="64" t="s">
        <v>244</v>
      </c>
    </row>
    <row r="5" customFormat="false" ht="15" hidden="false" customHeight="false" outlineLevel="0" collapsed="false">
      <c r="A5" s="60" t="s">
        <v>31</v>
      </c>
      <c r="B5" s="59" t="n">
        <f aca="false">COUNTIF(Map!I$2:I$61,"R")</f>
        <v>23</v>
      </c>
      <c r="C5" s="59" t="n">
        <f aca="false">COUNTIF(Map!I$2:I$61,"A")</f>
        <v>13</v>
      </c>
      <c r="D5" s="59" t="n">
        <f aca="false">COUNTIF(Map!I$2:I$61,"C")</f>
        <v>5</v>
      </c>
      <c r="E5" s="59" t="n">
        <f aca="false">COUNTIF(Map!I$2:I$61,"I")</f>
        <v>0</v>
      </c>
      <c r="F5" s="59" t="n">
        <f aca="false">SUM(B5:E5)</f>
        <v>41</v>
      </c>
      <c r="G5" s="65" t="n">
        <f aca="false">IFERROR(B5/COUNTA(Map!$E$2:$E$61),0)</f>
        <v>0.547619047619048</v>
      </c>
    </row>
    <row r="6" customFormat="false" ht="15" hidden="false" customHeight="false" outlineLevel="0" collapsed="false">
      <c r="A6" s="60" t="s">
        <v>32</v>
      </c>
      <c r="B6" s="59" t="n">
        <f aca="false">COUNTIF(Map!J$2:J$61,"R")</f>
        <v>6</v>
      </c>
      <c r="C6" s="59" t="n">
        <f aca="false">COUNTIF(Map!J$2:J$61,"A")</f>
        <v>13</v>
      </c>
      <c r="D6" s="59" t="n">
        <f aca="false">COUNTIF(Map!J$2:J$61,"C")</f>
        <v>3</v>
      </c>
      <c r="E6" s="59" t="n">
        <f aca="false">COUNTIF(Map!J$2:J$61,"I")</f>
        <v>3</v>
      </c>
      <c r="F6" s="59" t="n">
        <f aca="false">SUM(B6:E6)</f>
        <v>25</v>
      </c>
      <c r="G6" s="65" t="n">
        <f aca="false">IFERROR(B6/COUNTA(Map!$E$2:$E$61),0)</f>
        <v>0.142857142857143</v>
      </c>
    </row>
    <row r="7" customFormat="false" ht="15" hidden="false" customHeight="false" outlineLevel="0" collapsed="false">
      <c r="A7" s="60" t="s">
        <v>15</v>
      </c>
      <c r="B7" s="59" t="n">
        <f aca="false">COUNTIF(Map!K$2:K$61,"R")</f>
        <v>4</v>
      </c>
      <c r="C7" s="59" t="n">
        <f aca="false">COUNTIF(Map!K$2:K$61,"A")</f>
        <v>8</v>
      </c>
      <c r="D7" s="59" t="n">
        <f aca="false">COUNTIF(Map!K$2:K$61,"C")</f>
        <v>6</v>
      </c>
      <c r="E7" s="59" t="n">
        <f aca="false">COUNTIF(Map!K$2:K$61,"I")</f>
        <v>0</v>
      </c>
      <c r="F7" s="59" t="n">
        <f aca="false">SUM(B7:E7)</f>
        <v>18</v>
      </c>
      <c r="G7" s="65" t="n">
        <f aca="false">IFERROR(B7/COUNTA(Map!$E$2:$E$61),0)</f>
        <v>0.0952380952380952</v>
      </c>
    </row>
    <row r="8" customFormat="false" ht="15" hidden="false" customHeight="false" outlineLevel="0" collapsed="false">
      <c r="A8" s="60" t="s">
        <v>33</v>
      </c>
      <c r="B8" s="59" t="n">
        <f aca="false">COUNTIF(Map!L$2:L$61,"R")</f>
        <v>4</v>
      </c>
      <c r="C8" s="59" t="n">
        <f aca="false">COUNTIF(Map!L$2:L$61,"A")</f>
        <v>14</v>
      </c>
      <c r="D8" s="59" t="n">
        <f aca="false">COUNTIF(Map!L$2:L$61,"C")</f>
        <v>2</v>
      </c>
      <c r="E8" s="59" t="n">
        <f aca="false">COUNTIF(Map!L$2:L$61,"I")</f>
        <v>4</v>
      </c>
      <c r="F8" s="59" t="n">
        <f aca="false">SUM(B8:E8)</f>
        <v>24</v>
      </c>
      <c r="G8" s="65" t="n">
        <f aca="false">IFERROR(B8/COUNTA(Map!$E$2:$E$61),0)</f>
        <v>0.0952380952380952</v>
      </c>
    </row>
    <row r="9" customFormat="false" ht="15" hidden="false" customHeight="false" outlineLevel="0" collapsed="false">
      <c r="A9" s="60" t="s">
        <v>34</v>
      </c>
      <c r="B9" s="59" t="n">
        <f aca="false">COUNTIF(Map!M$2:M$61,"R")</f>
        <v>4</v>
      </c>
      <c r="C9" s="59" t="n">
        <f aca="false">COUNTIF(Map!M$2:M$61,"A")</f>
        <v>9</v>
      </c>
      <c r="D9" s="59" t="n">
        <f aca="false">COUNTIF(Map!M$2:M$61,"C")</f>
        <v>3</v>
      </c>
      <c r="E9" s="59" t="n">
        <f aca="false">COUNTIF(Map!M$2:M$61,"I")</f>
        <v>1</v>
      </c>
      <c r="F9" s="59" t="n">
        <f aca="false">SUM(B9:E9)</f>
        <v>17</v>
      </c>
      <c r="G9" s="65" t="n">
        <f aca="false">IFERROR(B9/COUNTA(Map!$E$2:$E$61),0)</f>
        <v>0.0952380952380952</v>
      </c>
    </row>
    <row r="10" customFormat="false" ht="15" hidden="false" customHeight="false" outlineLevel="0" collapsed="false">
      <c r="A10" s="60" t="s">
        <v>35</v>
      </c>
      <c r="B10" s="59" t="n">
        <f aca="false">COUNTIF(Map!N$2:N$61,"R")</f>
        <v>0</v>
      </c>
      <c r="C10" s="59" t="n">
        <f aca="false">COUNTIF(Map!N$2:N$61,"A")</f>
        <v>9</v>
      </c>
      <c r="D10" s="59" t="n">
        <f aca="false">COUNTIF(Map!N$2:N$61,"C")</f>
        <v>6</v>
      </c>
      <c r="E10" s="59" t="n">
        <f aca="false">COUNTIF(Map!N$2:N$61,"I")</f>
        <v>0</v>
      </c>
      <c r="F10" s="59" t="n">
        <f aca="false">SUM(B10:E10)</f>
        <v>15</v>
      </c>
      <c r="G10" s="65" t="n">
        <f aca="false">IFERROR(B10/COUNTA(Map!$E$2:$E$61),0)</f>
        <v>0</v>
      </c>
    </row>
    <row r="11" customFormat="false" ht="15" hidden="false" customHeight="false" outlineLevel="0" collapsed="false">
      <c r="A11" s="60" t="s">
        <v>36</v>
      </c>
      <c r="B11" s="59" t="n">
        <f aca="false">COUNTIF(Map!O$2:O$61,"R")</f>
        <v>1</v>
      </c>
      <c r="C11" s="59" t="n">
        <f aca="false">COUNTIF(Map!O$2:O$61,"A")</f>
        <v>11</v>
      </c>
      <c r="D11" s="59" t="n">
        <f aca="false">COUNTIF(Map!O$2:O$61,"C")</f>
        <v>1</v>
      </c>
      <c r="E11" s="59" t="n">
        <f aca="false">COUNTIF(Map!O$2:O$61,"I")</f>
        <v>0</v>
      </c>
      <c r="F11" s="59" t="n">
        <f aca="false">SUM(B11:E11)</f>
        <v>13</v>
      </c>
      <c r="G11" s="65" t="n">
        <f aca="false">IFERROR(B11/COUNTA(Map!$E$2:$E$61),0)</f>
        <v>0.0238095238095238</v>
      </c>
    </row>
    <row r="12" customFormat="false" ht="15" hidden="false" customHeight="false" outlineLevel="0" collapsed="false">
      <c r="A12" s="60" t="s">
        <v>37</v>
      </c>
      <c r="B12" s="59" t="n">
        <f aca="false">COUNTIF(Map!P$2:P$61,"R")</f>
        <v>0</v>
      </c>
      <c r="C12" s="59" t="n">
        <f aca="false">COUNTIF(Map!P$2:P$61,"A")</f>
        <v>6</v>
      </c>
      <c r="D12" s="59" t="n">
        <f aca="false">COUNTIF(Map!P$2:P$61,"C")</f>
        <v>1</v>
      </c>
      <c r="E12" s="59" t="n">
        <f aca="false">COUNTIF(Map!P$2:P$61,"I")</f>
        <v>2</v>
      </c>
      <c r="F12" s="59" t="n">
        <f aca="false">SUM(B12:E12)</f>
        <v>9</v>
      </c>
      <c r="G12" s="65" t="n">
        <f aca="false">IFERROR(B12/COUNTA(Map!$E$2:$E$61),0)</f>
        <v>0</v>
      </c>
    </row>
    <row r="13" customFormat="false" ht="15" hidden="false" customHeight="false" outlineLevel="0" collapsed="false">
      <c r="A13" s="60" t="s">
        <v>245</v>
      </c>
      <c r="B13" s="66" t="n">
        <f aca="false">COUNTA(Map!$E$2:$E$61)</f>
        <v>42</v>
      </c>
    </row>
    <row r="14" customFormat="false" ht="15" hidden="false" customHeight="false" outlineLevel="0" collapsed="false">
      <c r="A14" s="60" t="s">
        <v>246</v>
      </c>
      <c r="B14" s="66" t="n">
        <f aca="false">COUNTIF(Map!$Q$2:$Q$61,"No owner")+COUNTIF(Map!$Q$2:$Q$61,"Two owners")</f>
        <v>0</v>
      </c>
    </row>
    <row r="16" customFormat="false" ht="15" hidden="false" customHeight="false" outlineLevel="0" collapsed="false">
      <c r="A16" s="60" t="s">
        <v>247</v>
      </c>
    </row>
    <row r="17" customFormat="false" ht="15" hidden="false" customHeight="false" outlineLevel="0" collapsed="false">
      <c r="A17" s="0" t="s">
        <v>12</v>
      </c>
      <c r="B17" s="61" t="n">
        <f aca="false">COUNTIF(Map!$B$2:$B$61,A17)</f>
        <v>5</v>
      </c>
    </row>
    <row r="18" customFormat="false" ht="15" hidden="false" customHeight="false" outlineLevel="0" collapsed="false">
      <c r="A18" s="0" t="s">
        <v>15</v>
      </c>
      <c r="B18" s="61" t="n">
        <f aca="false">COUNTIF(Map!$B$2:$B$61,A18)</f>
        <v>9</v>
      </c>
    </row>
    <row r="19" customFormat="false" ht="15" hidden="false" customHeight="false" outlineLevel="0" collapsed="false">
      <c r="A19" s="0" t="s">
        <v>18</v>
      </c>
      <c r="B19" s="61" t="n">
        <f aca="false">COUNTIF(Map!$B$2:$B$61,A19)</f>
        <v>25</v>
      </c>
    </row>
    <row r="20" customFormat="false" ht="15" hidden="false" customHeight="false" outlineLevel="0" collapsed="false">
      <c r="A20" s="0" t="s">
        <v>21</v>
      </c>
      <c r="B20" s="61" t="n">
        <f aca="false">COUNTIF(Map!$B$2:$B$61,A20)</f>
        <v>3</v>
      </c>
    </row>
  </sheetData>
  <conditionalFormatting sqref="B14">
    <cfRule type="cellIs" priority="2" operator="greaterThan" aboveAverage="0" equalAverage="0" bottom="0" percent="0" rank="0" text="" dxfId="1">
      <formula>0</formula>
    </cfRule>
  </conditionalFormatting>
  <conditionalFormatting sqref="G6:G12">
    <cfRule type="cellIs" priority="3" operator="greaterThan" aboveAverage="0" equalAverage="0" bottom="0" percent="0" rank="0" text="" dxfId="2">
      <formula>0.25</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6"/>
    <col collapsed="false" customWidth="true" hidden="false" outlineLevel="0" max="3" min="3" style="0" width="80"/>
  </cols>
  <sheetData>
    <row r="1" customFormat="false" ht="15" hidden="false" customHeight="false" outlineLevel="0" collapsed="false">
      <c r="A1" s="37" t="s">
        <v>248</v>
      </c>
    </row>
    <row r="2" customFormat="false" ht="15" hidden="false" customHeight="false" outlineLevel="0" collapsed="false">
      <c r="A2" s="62" t="s">
        <v>249</v>
      </c>
    </row>
    <row r="4" customFormat="false" ht="15" hidden="false" customHeight="false" outlineLevel="0" collapsed="false">
      <c r="A4" s="67" t="s">
        <v>250</v>
      </c>
      <c r="B4" s="67" t="s">
        <v>251</v>
      </c>
      <c r="C4" s="67" t="s">
        <v>252</v>
      </c>
    </row>
    <row r="5" customFormat="false" ht="26.85" hidden="false" customHeight="false" outlineLevel="0" collapsed="false">
      <c r="A5" s="68" t="s">
        <v>253</v>
      </c>
      <c r="B5" s="69" t="n">
        <v>180</v>
      </c>
      <c r="C5" s="70" t="s">
        <v>254</v>
      </c>
    </row>
    <row r="6" customFormat="false" ht="15" hidden="false" customHeight="false" outlineLevel="0" collapsed="false">
      <c r="A6" s="68" t="s">
        <v>255</v>
      </c>
      <c r="B6" s="69" t="n">
        <v>120</v>
      </c>
      <c r="C6" s="70" t="s">
        <v>256</v>
      </c>
    </row>
    <row r="7" customFormat="false" ht="15" hidden="false" customHeight="false" outlineLevel="0" collapsed="false">
      <c r="A7" s="68" t="s">
        <v>257</v>
      </c>
      <c r="B7" s="69" t="n">
        <v>90</v>
      </c>
      <c r="C7" s="70" t="s">
        <v>258</v>
      </c>
    </row>
    <row r="9" customFormat="false" ht="28.35" hidden="false" customHeight="false" outlineLevel="0" collapsed="false">
      <c r="A9" s="60" t="s">
        <v>259</v>
      </c>
      <c r="B9" s="69" t="n">
        <v>180</v>
      </c>
      <c r="C9" s="71" t="s">
        <v>260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1"/>
    <col collapsed="false" customWidth="true" hidden="false" outlineLevel="0" max="5" min="3" style="0" width="12"/>
    <col collapsed="false" customWidth="true" hidden="false" outlineLevel="0" max="8" min="6" style="0" width="11"/>
    <col collapsed="false" customWidth="true" hidden="false" outlineLevel="0" max="14" min="9" style="0" width="12"/>
    <col collapsed="false" customWidth="true" hidden="false" outlineLevel="0" max="15" min="15" style="0" width="10"/>
    <col collapsed="false" customWidth="true" hidden="false" outlineLevel="0" max="18" min="16" style="0" width="11"/>
    <col collapsed="false" customWidth="true" hidden="false" outlineLevel="0" max="19" min="19" style="0" width="9"/>
    <col collapsed="false" customWidth="true" hidden="false" outlineLevel="0" max="21" min="20" style="0" width="12"/>
    <col collapsed="false" customWidth="true" hidden="false" outlineLevel="0" max="22" min="22" style="0" width="13"/>
    <col collapsed="false" customWidth="true" hidden="false" outlineLevel="0" max="23" min="23" style="0" width="30"/>
    <col collapsed="false" customWidth="true" hidden="false" outlineLevel="0" max="24" min="24" style="0" width="40"/>
  </cols>
  <sheetData>
    <row r="1" customFormat="false" ht="45.75" hidden="false" customHeight="true" outlineLevel="0" collapsed="false">
      <c r="A1" s="14" t="s">
        <v>261</v>
      </c>
      <c r="B1" s="72" t="s">
        <v>250</v>
      </c>
      <c r="C1" s="72" t="s">
        <v>262</v>
      </c>
      <c r="D1" s="72" t="s">
        <v>263</v>
      </c>
      <c r="E1" s="72" t="s">
        <v>264</v>
      </c>
      <c r="F1" s="72" t="s">
        <v>71</v>
      </c>
      <c r="G1" s="72" t="s">
        <v>265</v>
      </c>
      <c r="H1" s="72" t="s">
        <v>266</v>
      </c>
      <c r="I1" s="72" t="s">
        <v>267</v>
      </c>
      <c r="J1" s="15" t="s">
        <v>268</v>
      </c>
      <c r="K1" s="72" t="s">
        <v>269</v>
      </c>
      <c r="L1" s="15" t="s">
        <v>270</v>
      </c>
      <c r="M1" s="72" t="s">
        <v>271</v>
      </c>
      <c r="N1" s="72" t="s">
        <v>272</v>
      </c>
      <c r="O1" s="72" t="s">
        <v>273</v>
      </c>
      <c r="P1" s="72" t="s">
        <v>274</v>
      </c>
      <c r="Q1" s="72" t="s">
        <v>275</v>
      </c>
      <c r="R1" s="72" t="s">
        <v>276</v>
      </c>
      <c r="S1" s="72" t="s">
        <v>277</v>
      </c>
      <c r="T1" s="72" t="s">
        <v>278</v>
      </c>
      <c r="U1" s="15" t="s">
        <v>279</v>
      </c>
      <c r="V1" s="15" t="s">
        <v>280</v>
      </c>
      <c r="W1" s="15" t="s">
        <v>281</v>
      </c>
      <c r="X1" s="72" t="s">
        <v>282</v>
      </c>
    </row>
    <row r="2" customFormat="false" ht="15" hidden="false" customHeight="false" outlineLevel="0" collapsed="false">
      <c r="A2" s="73" t="s">
        <v>283</v>
      </c>
      <c r="B2" s="74" t="s">
        <v>253</v>
      </c>
      <c r="C2" s="74" t="s">
        <v>18</v>
      </c>
      <c r="D2" s="75" t="n">
        <v>45905</v>
      </c>
      <c r="E2" s="75" t="n">
        <v>46635</v>
      </c>
      <c r="F2" s="75" t="n">
        <v>45875</v>
      </c>
      <c r="G2" s="75" t="n">
        <v>45880</v>
      </c>
      <c r="H2" s="75" t="n">
        <v>45900</v>
      </c>
      <c r="I2" s="75" t="n">
        <v>45907</v>
      </c>
      <c r="J2" s="76" t="n">
        <f aca="false">IF(D2="","",D2+30)</f>
        <v>45935</v>
      </c>
      <c r="K2" s="75" t="n">
        <v>45937</v>
      </c>
      <c r="L2" s="76" t="n">
        <f aca="false">IF(D2="","",D2+90)</f>
        <v>45995</v>
      </c>
      <c r="M2" s="75" t="n">
        <v>45995</v>
      </c>
      <c r="N2" s="75" t="n">
        <v>46025</v>
      </c>
      <c r="O2" s="74" t="s">
        <v>284</v>
      </c>
      <c r="P2" s="74" t="s">
        <v>284</v>
      </c>
      <c r="Q2" s="75" t="n">
        <v>46125</v>
      </c>
      <c r="R2" s="75" t="n">
        <v>46175</v>
      </c>
      <c r="S2" s="74" t="s">
        <v>285</v>
      </c>
      <c r="T2" s="74"/>
      <c r="U2" s="76" t="n">
        <f aca="true">IF(E2="","",IF(AND(OR(S2="Yellow",S2="Red"),E2-TODAY()&lt;=Settings!$B$9),MIN(TODAY(),E2-IF(T2&lt;&gt;"",MAX(T2,IFERROR(VLOOKUP(B2,Settings!$A$5:$B$7,2,FALSE()),0)),IFERROR(VLOOKUP(B2,Settings!$A$5:$B$7,2,FALSE()),120))),E2-IF(T2&lt;&gt;"",MAX(T2,IFERROR(VLOOKUP(B2,Settings!$A$5:$B$7,2,FALSE()),0)),IFERROR(VLOOKUP(B2,Settings!$A$5:$B$7,2,FALSE()),120))))</f>
        <v>46455</v>
      </c>
      <c r="V2" s="77" t="str">
        <f aca="true">IF(E2="","",IF(AND(AND(OR(S2="Yellow",S2="Red"),E2-TODAY()&lt;=Settings!$B$9),TODAY()&lt;E2-IF(T2&lt;&gt;"",MAX(T2,IFERROR(VLOOKUP(B2,Settings!$A$5:$B$7,2,FALSE()),0)),IFERROR(VLOOKUP(B2,Settings!$A$5:$B$7,2,FALSE()),120))),"Health",IF(AND(T2&lt;&gt;"",T2&gt;IFERROR(VLOOKUP(B2,Settings!$A$5:$B$7,2,FALSE()),0)),"Buying cycle","Tier lead time")))</f>
        <v>Tier lead time</v>
      </c>
      <c r="W2" s="78" t="str">
        <f aca="true">IF(A2="","",IF(D2="","Go live",IF(K2="",IF(TODAY()&gt;J2,"Value Workshop — overdue","Value Workshop"),IF(M2="",IF(TODAY()&gt;L2,"Graduation — overdue","Graduation"),IF(AND(E2&lt;&gt;"",TODAY()&gt;=U2),"Renewal nurture",IF(OR(S2="Yellow",S2="Red"),"Adoption: play due — read the health score","Adoption: plays on signal"))))))</f>
        <v>Adoption: plays on signal</v>
      </c>
      <c r="X2" s="34"/>
    </row>
    <row r="3" customFormat="false" ht="26.85" hidden="false" customHeight="false" outlineLevel="0" collapsed="false">
      <c r="A3" s="73" t="s">
        <v>286</v>
      </c>
      <c r="B3" s="74" t="s">
        <v>255</v>
      </c>
      <c r="C3" s="74" t="s">
        <v>18</v>
      </c>
      <c r="D3" s="75" t="n">
        <v>46285</v>
      </c>
      <c r="E3" s="75" t="n">
        <v>46650</v>
      </c>
      <c r="F3" s="75" t="n">
        <v>46255</v>
      </c>
      <c r="G3" s="75" t="n">
        <v>46260</v>
      </c>
      <c r="H3" s="75" t="n">
        <v>46283</v>
      </c>
      <c r="I3" s="75" t="n">
        <v>46286</v>
      </c>
      <c r="J3" s="76" t="n">
        <f aca="false">IF(D3="","",D3+30)</f>
        <v>46315</v>
      </c>
      <c r="K3" s="75"/>
      <c r="L3" s="76" t="n">
        <f aca="false">IF(D3="","",D3+90)</f>
        <v>46375</v>
      </c>
      <c r="M3" s="75"/>
      <c r="N3" s="75"/>
      <c r="O3" s="74" t="s">
        <v>284</v>
      </c>
      <c r="P3" s="74"/>
      <c r="Q3" s="75"/>
      <c r="R3" s="75"/>
      <c r="S3" s="74" t="s">
        <v>287</v>
      </c>
      <c r="T3" s="74"/>
      <c r="U3" s="76" t="n">
        <f aca="true">IF(E3="","",IF(AND(OR(S3="Yellow",S3="Red"),E3-TODAY()&lt;=Settings!$B$9),MIN(TODAY(),E3-IF(T3&lt;&gt;"",MAX(T3,IFERROR(VLOOKUP(B3,Settings!$A$5:$B$7,2,FALSE()),0)),IFERROR(VLOOKUP(B3,Settings!$A$5:$B$7,2,FALSE()),120))),E3-IF(T3&lt;&gt;"",MAX(T3,IFERROR(VLOOKUP(B3,Settings!$A$5:$B$7,2,FALSE()),0)),IFERROR(VLOOKUP(B3,Settings!$A$5:$B$7,2,FALSE()),120))))</f>
        <v>46530</v>
      </c>
      <c r="V3" s="77" t="str">
        <f aca="true">IF(E3="","",IF(AND(AND(OR(S3="Yellow",S3="Red"),E3-TODAY()&lt;=Settings!$B$9),TODAY()&lt;E3-IF(T3&lt;&gt;"",MAX(T3,IFERROR(VLOOKUP(B3,Settings!$A$5:$B$7,2,FALSE()),0)),IFERROR(VLOOKUP(B3,Settings!$A$5:$B$7,2,FALSE()),120))),"Health",IF(AND(T3&lt;&gt;"",T3&gt;IFERROR(VLOOKUP(B3,Settings!$A$5:$B$7,2,FALSE()),0)),"Buying cycle","Tier lead time")))</f>
        <v>Tier lead time</v>
      </c>
      <c r="W3" s="78" t="str">
        <f aca="true">IF(A3="","",IF(D3="","Go live",IF(K3="",IF(TODAY()&gt;J3,"Value Workshop — overdue","Value Workshop"),IF(M3="",IF(TODAY()&gt;L3,"Graduation — overdue","Graduation"),IF(AND(E3&lt;&gt;"",TODAY()&gt;=U3),"Renewal nurture",IF(OR(S3="Yellow",S3="Red"),"Adoption: play due — read the health score","Adoption: plays on signal"))))))</f>
        <v>Value Workshop — overdue</v>
      </c>
      <c r="X3" s="34" t="s">
        <v>288</v>
      </c>
    </row>
    <row r="4" customFormat="false" ht="15" hidden="false" customHeight="false" outlineLevel="0" collapsed="false">
      <c r="A4" s="73" t="s">
        <v>289</v>
      </c>
      <c r="B4" s="74" t="s">
        <v>257</v>
      </c>
      <c r="C4" s="74" t="s">
        <v>15</v>
      </c>
      <c r="D4" s="75"/>
      <c r="E4" s="75" t="n">
        <v>46685</v>
      </c>
      <c r="F4" s="75" t="n">
        <v>46313</v>
      </c>
      <c r="G4" s="75" t="n">
        <v>46315</v>
      </c>
      <c r="H4" s="75"/>
      <c r="I4" s="75"/>
      <c r="J4" s="76" t="str">
        <f aca="false">IF(D4="","",D4+30)</f>
        <v/>
      </c>
      <c r="K4" s="75"/>
      <c r="L4" s="76" t="str">
        <f aca="false">IF(D4="","",D4+90)</f>
        <v/>
      </c>
      <c r="M4" s="75"/>
      <c r="N4" s="75"/>
      <c r="O4" s="74"/>
      <c r="P4" s="74"/>
      <c r="Q4" s="75"/>
      <c r="R4" s="75"/>
      <c r="S4" s="74"/>
      <c r="T4" s="74"/>
      <c r="U4" s="76" t="n">
        <f aca="true">IF(E4="","",IF(AND(OR(S4="Yellow",S4="Red"),E4-TODAY()&lt;=Settings!$B$9),MIN(TODAY(),E4-IF(T4&lt;&gt;"",MAX(T4,IFERROR(VLOOKUP(B4,Settings!$A$5:$B$7,2,FALSE()),0)),IFERROR(VLOOKUP(B4,Settings!$A$5:$B$7,2,FALSE()),120))),E4-IF(T4&lt;&gt;"",MAX(T4,IFERROR(VLOOKUP(B4,Settings!$A$5:$B$7,2,FALSE()),0)),IFERROR(VLOOKUP(B4,Settings!$A$5:$B$7,2,FALSE()),120))))</f>
        <v>46595</v>
      </c>
      <c r="V4" s="77" t="str">
        <f aca="true">IF(E4="","",IF(AND(AND(OR(S4="Yellow",S4="Red"),E4-TODAY()&lt;=Settings!$B$9),TODAY()&lt;E4-IF(T4&lt;&gt;"",MAX(T4,IFERROR(VLOOKUP(B4,Settings!$A$5:$B$7,2,FALSE()),0)),IFERROR(VLOOKUP(B4,Settings!$A$5:$B$7,2,FALSE()),120))),"Health",IF(AND(T4&lt;&gt;"",T4&gt;IFERROR(VLOOKUP(B4,Settings!$A$5:$B$7,2,FALSE()),0)),"Buying cycle","Tier lead time")))</f>
        <v>Tier lead time</v>
      </c>
      <c r="W4" s="78" t="str">
        <f aca="true">IF(A4="","",IF(D4="","Go live",IF(K4="",IF(TODAY()&gt;J4,"Value Workshop — overdue","Value Workshop"),IF(M4="",IF(TODAY()&gt;L4,"Graduation — overdue","Graduation"),IF(AND(E4&lt;&gt;"",TODAY()&gt;=U4),"Renewal nurture",IF(OR(S4="Yellow",S4="Red"),"Adoption: play due — read the health score","Adoption: plays on signal"))))))</f>
        <v>Go live</v>
      </c>
      <c r="X4" s="34" t="s">
        <v>290</v>
      </c>
    </row>
    <row r="5" customFormat="false" ht="26.85" hidden="false" customHeight="false" outlineLevel="0" collapsed="false">
      <c r="A5" s="73" t="s">
        <v>291</v>
      </c>
      <c r="B5" s="74" t="s">
        <v>253</v>
      </c>
      <c r="C5" s="74" t="s">
        <v>18</v>
      </c>
      <c r="D5" s="75" t="n">
        <v>45685</v>
      </c>
      <c r="E5" s="75" t="n">
        <v>46475</v>
      </c>
      <c r="F5" s="75" t="n">
        <v>45655</v>
      </c>
      <c r="G5" s="75" t="n">
        <v>45657</v>
      </c>
      <c r="H5" s="75" t="n">
        <v>45680</v>
      </c>
      <c r="I5" s="75" t="n">
        <v>45685</v>
      </c>
      <c r="J5" s="76" t="n">
        <f aca="false">IF(D5="","",D5+30)</f>
        <v>45715</v>
      </c>
      <c r="K5" s="75" t="n">
        <v>45715</v>
      </c>
      <c r="L5" s="76" t="n">
        <f aca="false">IF(D5="","",D5+90)</f>
        <v>45775</v>
      </c>
      <c r="M5" s="75" t="n">
        <v>45775</v>
      </c>
      <c r="N5" s="75" t="n">
        <v>46235</v>
      </c>
      <c r="O5" s="74" t="s">
        <v>284</v>
      </c>
      <c r="P5" s="74" t="s">
        <v>284</v>
      </c>
      <c r="Q5" s="75" t="n">
        <v>46205</v>
      </c>
      <c r="R5" s="75" t="n">
        <v>46215</v>
      </c>
      <c r="S5" s="74" t="s">
        <v>285</v>
      </c>
      <c r="T5" s="74"/>
      <c r="U5" s="76" t="n">
        <f aca="true">IF(E5="","",IF(AND(OR(S5="Yellow",S5="Red"),E5-TODAY()&lt;=Settings!$B$9),MIN(TODAY(),E5-IF(T5&lt;&gt;"",MAX(T5,IFERROR(VLOOKUP(B5,Settings!$A$5:$B$7,2,FALSE()),0)),IFERROR(VLOOKUP(B5,Settings!$A$5:$B$7,2,FALSE()),120))),E5-IF(T5&lt;&gt;"",MAX(T5,IFERROR(VLOOKUP(B5,Settings!$A$5:$B$7,2,FALSE()),0)),IFERROR(VLOOKUP(B5,Settings!$A$5:$B$7,2,FALSE()),120))))</f>
        <v>46295</v>
      </c>
      <c r="V5" s="77" t="str">
        <f aca="true">IF(E5="","",IF(AND(AND(OR(S5="Yellow",S5="Red"),E5-TODAY()&lt;=Settings!$B$9),TODAY()&lt;E5-IF(T5&lt;&gt;"",MAX(T5,IFERROR(VLOOKUP(B5,Settings!$A$5:$B$7,2,FALSE()),0)),IFERROR(VLOOKUP(B5,Settings!$A$5:$B$7,2,FALSE()),120))),"Health",IF(AND(T5&lt;&gt;"",T5&gt;IFERROR(VLOOKUP(B5,Settings!$A$5:$B$7,2,FALSE()),0)),"Buying cycle","Tier lead time")))</f>
        <v>Tier lead time</v>
      </c>
      <c r="W5" s="78" t="str">
        <f aca="true">IF(A5="","",IF(D5="","Go live",IF(K5="",IF(TODAY()&gt;J5,"Value Workshop — overdue","Value Workshop"),IF(M5="",IF(TODAY()&gt;L5,"Graduation — overdue","Graduation"),IF(AND(E5&lt;&gt;"",TODAY()&gt;=U5),"Renewal nurture",IF(OR(S5="Yellow",S5="Red"),"Adoption: play due — read the health score","Adoption: plays on signal"))))))</f>
        <v>Renewal nurture</v>
      </c>
      <c r="X5" s="34" t="s">
        <v>292</v>
      </c>
    </row>
    <row r="6" customFormat="false" ht="26.85" hidden="false" customHeight="false" outlineLevel="0" collapsed="false">
      <c r="A6" s="73" t="s">
        <v>293</v>
      </c>
      <c r="B6" s="74" t="s">
        <v>255</v>
      </c>
      <c r="C6" s="74" t="s">
        <v>18</v>
      </c>
      <c r="D6" s="75" t="n">
        <v>46025</v>
      </c>
      <c r="E6" s="75" t="n">
        <v>46495</v>
      </c>
      <c r="F6" s="75" t="n">
        <v>45995</v>
      </c>
      <c r="G6" s="75" t="n">
        <v>46000</v>
      </c>
      <c r="H6" s="75" t="n">
        <v>46023</v>
      </c>
      <c r="I6" s="75" t="n">
        <v>46026</v>
      </c>
      <c r="J6" s="76" t="n">
        <f aca="false">IF(D6="","",D6+30)</f>
        <v>46055</v>
      </c>
      <c r="K6" s="75" t="n">
        <v>46055</v>
      </c>
      <c r="L6" s="76" t="n">
        <f aca="false">IF(D6="","",D6+90)</f>
        <v>46115</v>
      </c>
      <c r="M6" s="75" t="n">
        <v>46115</v>
      </c>
      <c r="N6" s="75" t="n">
        <v>46175</v>
      </c>
      <c r="O6" s="74" t="s">
        <v>284</v>
      </c>
      <c r="P6" s="74"/>
      <c r="Q6" s="75"/>
      <c r="R6" s="75"/>
      <c r="S6" s="74" t="s">
        <v>294</v>
      </c>
      <c r="T6" s="74"/>
      <c r="U6" s="76" t="n">
        <f aca="true">IF(E6="","",IF(AND(OR(S6="Yellow",S6="Red"),E6-TODAY()&lt;=Settings!$B$9),MIN(TODAY(),E6-IF(T6&lt;&gt;"",MAX(T6,IFERROR(VLOOKUP(B6,Settings!$A$5:$B$7,2,FALSE()),0)),IFERROR(VLOOKUP(B6,Settings!$A$5:$B$7,2,FALSE()),120))),E6-IF(T6&lt;&gt;"",MAX(T6,IFERROR(VLOOKUP(B6,Settings!$A$5:$B$7,2,FALSE()),0)),IFERROR(VLOOKUP(B6,Settings!$A$5:$B$7,2,FALSE()),120))))</f>
        <v>46326</v>
      </c>
      <c r="V6" s="77" t="str">
        <f aca="true">IF(E6="","",IF(AND(AND(OR(S6="Yellow",S6="Red"),E6-TODAY()&lt;=Settings!$B$9),TODAY()&lt;E6-IF(T6&lt;&gt;"",MAX(T6,IFERROR(VLOOKUP(B6,Settings!$A$5:$B$7,2,FALSE()),0)),IFERROR(VLOOKUP(B6,Settings!$A$5:$B$7,2,FALSE()),120))),"Health",IF(AND(T6&lt;&gt;"",T6&gt;IFERROR(VLOOKUP(B6,Settings!$A$5:$B$7,2,FALSE()),0)),"Buying cycle","Tier lead time")))</f>
        <v>Health</v>
      </c>
      <c r="W6" s="78" t="str">
        <f aca="true">IF(A6="","",IF(D6="","Go live",IF(K6="",IF(TODAY()&gt;J6,"Value Workshop — overdue","Value Workshop"),IF(M6="",IF(TODAY()&gt;L6,"Graduation — overdue","Graduation"),IF(AND(E6&lt;&gt;"",TODAY()&gt;=U6),"Renewal nurture",IF(OR(S6="Yellow",S6="Red"),"Adoption: play due — read the health score","Adoption: plays on signal"))))))</f>
        <v>Renewal nurture</v>
      </c>
      <c r="X6" s="34" t="s">
        <v>295</v>
      </c>
    </row>
    <row r="7" customFormat="false" ht="26.85" hidden="false" customHeight="false" outlineLevel="0" collapsed="false">
      <c r="A7" s="73" t="s">
        <v>296</v>
      </c>
      <c r="B7" s="74" t="s">
        <v>257</v>
      </c>
      <c r="C7" s="74" t="s">
        <v>15</v>
      </c>
      <c r="D7" s="75"/>
      <c r="E7" s="75" t="n">
        <v>46690</v>
      </c>
      <c r="F7" s="75" t="n">
        <v>46322</v>
      </c>
      <c r="G7" s="75"/>
      <c r="H7" s="75"/>
      <c r="I7" s="75"/>
      <c r="J7" s="76" t="str">
        <f aca="false">IF(D7="","",D7+30)</f>
        <v/>
      </c>
      <c r="K7" s="75"/>
      <c r="L7" s="76" t="str">
        <f aca="false">IF(D7="","",D7+90)</f>
        <v/>
      </c>
      <c r="M7" s="75"/>
      <c r="N7" s="75"/>
      <c r="O7" s="74"/>
      <c r="P7" s="74"/>
      <c r="Q7" s="75"/>
      <c r="R7" s="75"/>
      <c r="S7" s="74"/>
      <c r="T7" s="74" t="n">
        <v>240</v>
      </c>
      <c r="U7" s="76" t="n">
        <f aca="true">IF(E7="","",IF(AND(OR(S7="Yellow",S7="Red"),E7-TODAY()&lt;=Settings!$B$9),MIN(TODAY(),E7-IF(T7&lt;&gt;"",MAX(T7,IFERROR(VLOOKUP(B7,Settings!$A$5:$B$7,2,FALSE()),0)),IFERROR(VLOOKUP(B7,Settings!$A$5:$B$7,2,FALSE()),120))),E7-IF(T7&lt;&gt;"",MAX(T7,IFERROR(VLOOKUP(B7,Settings!$A$5:$B$7,2,FALSE()),0)),IFERROR(VLOOKUP(B7,Settings!$A$5:$B$7,2,FALSE()),120))))</f>
        <v>46450</v>
      </c>
      <c r="V7" s="77" t="str">
        <f aca="true">IF(E7="","",IF(AND(AND(OR(S7="Yellow",S7="Red"),E7-TODAY()&lt;=Settings!$B$9),TODAY()&lt;E7-IF(T7&lt;&gt;"",MAX(T7,IFERROR(VLOOKUP(B7,Settings!$A$5:$B$7,2,FALSE()),0)),IFERROR(VLOOKUP(B7,Settings!$A$5:$B$7,2,FALSE()),120))),"Health",IF(AND(T7&lt;&gt;"",T7&gt;IFERROR(VLOOKUP(B7,Settings!$A$5:$B$7,2,FALSE()),0)),"Buying cycle","Tier lead time")))</f>
        <v>Buying cycle</v>
      </c>
      <c r="W7" s="78" t="str">
        <f aca="true">IF(A7="","",IF(D7="","Go live",IF(K7="",IF(TODAY()&gt;J7,"Value Workshop — overdue","Value Workshop"),IF(M7="",IF(TODAY()&gt;L7,"Graduation — overdue","Graduation"),IF(AND(E7&lt;&gt;"",TODAY()&gt;=U7),"Renewal nurture",IF(OR(S7="Yellow",S7="Red"),"Adoption: play due — read the health score","Adoption: plays on signal"))))))</f>
        <v>Go live</v>
      </c>
      <c r="X7" s="34" t="s">
        <v>297</v>
      </c>
    </row>
    <row r="8" customFormat="false" ht="15" hidden="false" customHeight="false" outlineLevel="0" collapsed="false">
      <c r="A8" s="73"/>
      <c r="B8" s="74"/>
      <c r="C8" s="74"/>
      <c r="D8" s="75"/>
      <c r="E8" s="75"/>
      <c r="F8" s="75"/>
      <c r="G8" s="75"/>
      <c r="H8" s="75"/>
      <c r="I8" s="75"/>
      <c r="J8" s="76" t="str">
        <f aca="false">IF(D8="","",D8+30)</f>
        <v/>
      </c>
      <c r="K8" s="75"/>
      <c r="L8" s="76" t="str">
        <f aca="false">IF(D8="","",D8+90)</f>
        <v/>
      </c>
      <c r="M8" s="75"/>
      <c r="N8" s="75"/>
      <c r="O8" s="74"/>
      <c r="P8" s="74"/>
      <c r="Q8" s="75"/>
      <c r="R8" s="75"/>
      <c r="S8" s="74"/>
      <c r="T8" s="74"/>
      <c r="U8" s="76" t="str">
        <f aca="true">IF(E8="","",IF(AND(OR(S8="Yellow",S8="Red"),E8-TODAY()&lt;=Settings!$B$9),MIN(TODAY(),E8-IF(T8&lt;&gt;"",MAX(T8,IFERROR(VLOOKUP(B8,Settings!$A$5:$B$7,2,FALSE()),0)),IFERROR(VLOOKUP(B8,Settings!$A$5:$B$7,2,FALSE()),120))),E8-IF(T8&lt;&gt;"",MAX(T8,IFERROR(VLOOKUP(B8,Settings!$A$5:$B$7,2,FALSE()),0)),IFERROR(VLOOKUP(B8,Settings!$A$5:$B$7,2,FALSE()),120))))</f>
        <v/>
      </c>
      <c r="V8" s="77" t="str">
        <f aca="true">IF(E8="","",IF(AND(AND(OR(S8="Yellow",S8="Red"),E8-TODAY()&lt;=Settings!$B$9),TODAY()&lt;E8-IF(T8&lt;&gt;"",MAX(T8,IFERROR(VLOOKUP(B8,Settings!$A$5:$B$7,2,FALSE()),0)),IFERROR(VLOOKUP(B8,Settings!$A$5:$B$7,2,FALSE()),120))),"Health",IF(AND(T8&lt;&gt;"",T8&gt;IFERROR(VLOOKUP(B8,Settings!$A$5:$B$7,2,FALSE()),0)),"Buying cycle","Tier lead time")))</f>
        <v/>
      </c>
      <c r="W8" s="78" t="str">
        <f aca="true">IF(A8="","",IF(D8="","Go live",IF(K8="",IF(TODAY()&gt;J8,"Value Workshop — overdue","Value Workshop"),IF(M8="",IF(TODAY()&gt;L8,"Graduation — overdue","Graduation"),IF(AND(E8&lt;&gt;"",TODAY()&gt;=U8),"Renewal nurture",IF(OR(S8="Yellow",S8="Red"),"Adoption: play due — read the health score","Adoption: plays on signal"))))))</f>
        <v/>
      </c>
      <c r="X8" s="34"/>
    </row>
    <row r="9" customFormat="false" ht="15" hidden="false" customHeight="false" outlineLevel="0" collapsed="false">
      <c r="A9" s="73"/>
      <c r="B9" s="74"/>
      <c r="C9" s="74"/>
      <c r="D9" s="75"/>
      <c r="E9" s="75"/>
      <c r="F9" s="75"/>
      <c r="G9" s="75"/>
      <c r="H9" s="75"/>
      <c r="I9" s="75"/>
      <c r="J9" s="76" t="str">
        <f aca="false">IF(D9="","",D9+30)</f>
        <v/>
      </c>
      <c r="K9" s="75"/>
      <c r="L9" s="76" t="str">
        <f aca="false">IF(D9="","",D9+90)</f>
        <v/>
      </c>
      <c r="M9" s="75"/>
      <c r="N9" s="75"/>
      <c r="O9" s="74"/>
      <c r="P9" s="74"/>
      <c r="Q9" s="75"/>
      <c r="R9" s="75"/>
      <c r="S9" s="74"/>
      <c r="T9" s="74"/>
      <c r="U9" s="76" t="str">
        <f aca="true">IF(E9="","",IF(AND(OR(S9="Yellow",S9="Red"),E9-TODAY()&lt;=Settings!$B$9),MIN(TODAY(),E9-IF(T9&lt;&gt;"",MAX(T9,IFERROR(VLOOKUP(B9,Settings!$A$5:$B$7,2,FALSE()),0)),IFERROR(VLOOKUP(B9,Settings!$A$5:$B$7,2,FALSE()),120))),E9-IF(T9&lt;&gt;"",MAX(T9,IFERROR(VLOOKUP(B9,Settings!$A$5:$B$7,2,FALSE()),0)),IFERROR(VLOOKUP(B9,Settings!$A$5:$B$7,2,FALSE()),120))))</f>
        <v/>
      </c>
      <c r="V9" s="77" t="str">
        <f aca="true">IF(E9="","",IF(AND(AND(OR(S9="Yellow",S9="Red"),E9-TODAY()&lt;=Settings!$B$9),TODAY()&lt;E9-IF(T9&lt;&gt;"",MAX(T9,IFERROR(VLOOKUP(B9,Settings!$A$5:$B$7,2,FALSE()),0)),IFERROR(VLOOKUP(B9,Settings!$A$5:$B$7,2,FALSE()),120))),"Health",IF(AND(T9&lt;&gt;"",T9&gt;IFERROR(VLOOKUP(B9,Settings!$A$5:$B$7,2,FALSE()),0)),"Buying cycle","Tier lead time")))</f>
        <v/>
      </c>
      <c r="W9" s="78" t="str">
        <f aca="true">IF(A9="","",IF(D9="","Go live",IF(K9="",IF(TODAY()&gt;J9,"Value Workshop — overdue","Value Workshop"),IF(M9="",IF(TODAY()&gt;L9,"Graduation — overdue","Graduation"),IF(AND(E9&lt;&gt;"",TODAY()&gt;=U9),"Renewal nurture",IF(OR(S9="Yellow",S9="Red"),"Adoption: play due — read the health score","Adoption: plays on signal"))))))</f>
        <v/>
      </c>
      <c r="X9" s="34"/>
    </row>
    <row r="10" customFormat="false" ht="15" hidden="false" customHeight="false" outlineLevel="0" collapsed="false">
      <c r="A10" s="73"/>
      <c r="B10" s="74"/>
      <c r="C10" s="74"/>
      <c r="D10" s="75"/>
      <c r="E10" s="75"/>
      <c r="F10" s="75"/>
      <c r="G10" s="75"/>
      <c r="H10" s="75"/>
      <c r="I10" s="75"/>
      <c r="J10" s="76" t="str">
        <f aca="false">IF(D10="","",D10+30)</f>
        <v/>
      </c>
      <c r="K10" s="75"/>
      <c r="L10" s="76" t="str">
        <f aca="false">IF(D10="","",D10+90)</f>
        <v/>
      </c>
      <c r="M10" s="75"/>
      <c r="N10" s="75"/>
      <c r="O10" s="74"/>
      <c r="P10" s="74"/>
      <c r="Q10" s="75"/>
      <c r="R10" s="75"/>
      <c r="S10" s="74"/>
      <c r="T10" s="74"/>
      <c r="U10" s="76" t="str">
        <f aca="true">IF(E10="","",IF(AND(OR(S10="Yellow",S10="Red"),E10-TODAY()&lt;=Settings!$B$9),MIN(TODAY(),E10-IF(T10&lt;&gt;"",MAX(T10,IFERROR(VLOOKUP(B10,Settings!$A$5:$B$7,2,FALSE()),0)),IFERROR(VLOOKUP(B10,Settings!$A$5:$B$7,2,FALSE()),120))),E10-IF(T10&lt;&gt;"",MAX(T10,IFERROR(VLOOKUP(B10,Settings!$A$5:$B$7,2,FALSE()),0)),IFERROR(VLOOKUP(B10,Settings!$A$5:$B$7,2,FALSE()),120))))</f>
        <v/>
      </c>
      <c r="V10" s="77" t="str">
        <f aca="true">IF(E10="","",IF(AND(AND(OR(S10="Yellow",S10="Red"),E10-TODAY()&lt;=Settings!$B$9),TODAY()&lt;E10-IF(T10&lt;&gt;"",MAX(T10,IFERROR(VLOOKUP(B10,Settings!$A$5:$B$7,2,FALSE()),0)),IFERROR(VLOOKUP(B10,Settings!$A$5:$B$7,2,FALSE()),120))),"Health",IF(AND(T10&lt;&gt;"",T10&gt;IFERROR(VLOOKUP(B10,Settings!$A$5:$B$7,2,FALSE()),0)),"Buying cycle","Tier lead time")))</f>
        <v/>
      </c>
      <c r="W10" s="78" t="str">
        <f aca="true">IF(A10="","",IF(D10="","Go live",IF(K10="",IF(TODAY()&gt;J10,"Value Workshop — overdue","Value Workshop"),IF(M10="",IF(TODAY()&gt;L10,"Graduation — overdue","Graduation"),IF(AND(E10&lt;&gt;"",TODAY()&gt;=U10),"Renewal nurture",IF(OR(S10="Yellow",S10="Red"),"Adoption: play due — read the health score","Adoption: plays on signal"))))))</f>
        <v/>
      </c>
      <c r="X10" s="34"/>
    </row>
    <row r="11" customFormat="false" ht="15" hidden="false" customHeight="false" outlineLevel="0" collapsed="false">
      <c r="A11" s="73"/>
      <c r="B11" s="74"/>
      <c r="C11" s="74"/>
      <c r="D11" s="75"/>
      <c r="E11" s="75"/>
      <c r="F11" s="75"/>
      <c r="G11" s="75"/>
      <c r="H11" s="75"/>
      <c r="I11" s="75"/>
      <c r="J11" s="76" t="str">
        <f aca="false">IF(D11="","",D11+30)</f>
        <v/>
      </c>
      <c r="K11" s="75"/>
      <c r="L11" s="76" t="str">
        <f aca="false">IF(D11="","",D11+90)</f>
        <v/>
      </c>
      <c r="M11" s="75"/>
      <c r="N11" s="75"/>
      <c r="O11" s="74"/>
      <c r="P11" s="74"/>
      <c r="Q11" s="75"/>
      <c r="R11" s="75"/>
      <c r="S11" s="74"/>
      <c r="T11" s="74"/>
      <c r="U11" s="76" t="str">
        <f aca="true">IF(E11="","",IF(AND(OR(S11="Yellow",S11="Red"),E11-TODAY()&lt;=Settings!$B$9),MIN(TODAY(),E11-IF(T11&lt;&gt;"",MAX(T11,IFERROR(VLOOKUP(B11,Settings!$A$5:$B$7,2,FALSE()),0)),IFERROR(VLOOKUP(B11,Settings!$A$5:$B$7,2,FALSE()),120))),E11-IF(T11&lt;&gt;"",MAX(T11,IFERROR(VLOOKUP(B11,Settings!$A$5:$B$7,2,FALSE()),0)),IFERROR(VLOOKUP(B11,Settings!$A$5:$B$7,2,FALSE()),120))))</f>
        <v/>
      </c>
      <c r="V11" s="77" t="str">
        <f aca="true">IF(E11="","",IF(AND(AND(OR(S11="Yellow",S11="Red"),E11-TODAY()&lt;=Settings!$B$9),TODAY()&lt;E11-IF(T11&lt;&gt;"",MAX(T11,IFERROR(VLOOKUP(B11,Settings!$A$5:$B$7,2,FALSE()),0)),IFERROR(VLOOKUP(B11,Settings!$A$5:$B$7,2,FALSE()),120))),"Health",IF(AND(T11&lt;&gt;"",T11&gt;IFERROR(VLOOKUP(B11,Settings!$A$5:$B$7,2,FALSE()),0)),"Buying cycle","Tier lead time")))</f>
        <v/>
      </c>
      <c r="W11" s="78" t="str">
        <f aca="true">IF(A11="","",IF(D11="","Go live",IF(K11="",IF(TODAY()&gt;J11,"Value Workshop — overdue","Value Workshop"),IF(M11="",IF(TODAY()&gt;L11,"Graduation — overdue","Graduation"),IF(AND(E11&lt;&gt;"",TODAY()&gt;=U11),"Renewal nurture",IF(OR(S11="Yellow",S11="Red"),"Adoption: play due — read the health score","Adoption: plays on signal"))))))</f>
        <v/>
      </c>
      <c r="X11" s="34"/>
    </row>
    <row r="12" customFormat="false" ht="15" hidden="false" customHeight="false" outlineLevel="0" collapsed="false">
      <c r="A12" s="73"/>
      <c r="B12" s="74"/>
      <c r="C12" s="74"/>
      <c r="D12" s="75"/>
      <c r="E12" s="75"/>
      <c r="F12" s="75"/>
      <c r="G12" s="75"/>
      <c r="H12" s="75"/>
      <c r="I12" s="75"/>
      <c r="J12" s="76" t="str">
        <f aca="false">IF(D12="","",D12+30)</f>
        <v/>
      </c>
      <c r="K12" s="75"/>
      <c r="L12" s="76" t="str">
        <f aca="false">IF(D12="","",D12+90)</f>
        <v/>
      </c>
      <c r="M12" s="75"/>
      <c r="N12" s="75"/>
      <c r="O12" s="74"/>
      <c r="P12" s="74"/>
      <c r="Q12" s="75"/>
      <c r="R12" s="75"/>
      <c r="S12" s="74"/>
      <c r="T12" s="74"/>
      <c r="U12" s="76" t="str">
        <f aca="true">IF(E12="","",IF(AND(OR(S12="Yellow",S12="Red"),E12-TODAY()&lt;=Settings!$B$9),MIN(TODAY(),E12-IF(T12&lt;&gt;"",MAX(T12,IFERROR(VLOOKUP(B12,Settings!$A$5:$B$7,2,FALSE()),0)),IFERROR(VLOOKUP(B12,Settings!$A$5:$B$7,2,FALSE()),120))),E12-IF(T12&lt;&gt;"",MAX(T12,IFERROR(VLOOKUP(B12,Settings!$A$5:$B$7,2,FALSE()),0)),IFERROR(VLOOKUP(B12,Settings!$A$5:$B$7,2,FALSE()),120))))</f>
        <v/>
      </c>
      <c r="V12" s="77" t="str">
        <f aca="true">IF(E12="","",IF(AND(AND(OR(S12="Yellow",S12="Red"),E12-TODAY()&lt;=Settings!$B$9),TODAY()&lt;E12-IF(T12&lt;&gt;"",MAX(T12,IFERROR(VLOOKUP(B12,Settings!$A$5:$B$7,2,FALSE()),0)),IFERROR(VLOOKUP(B12,Settings!$A$5:$B$7,2,FALSE()),120))),"Health",IF(AND(T12&lt;&gt;"",T12&gt;IFERROR(VLOOKUP(B12,Settings!$A$5:$B$7,2,FALSE()),0)),"Buying cycle","Tier lead time")))</f>
        <v/>
      </c>
      <c r="W12" s="78" t="str">
        <f aca="true">IF(A12="","",IF(D12="","Go live",IF(K12="",IF(TODAY()&gt;J12,"Value Workshop — overdue","Value Workshop"),IF(M12="",IF(TODAY()&gt;L12,"Graduation — overdue","Graduation"),IF(AND(E12&lt;&gt;"",TODAY()&gt;=U12),"Renewal nurture",IF(OR(S12="Yellow",S12="Red"),"Adoption: play due — read the health score","Adoption: plays on signal"))))))</f>
        <v/>
      </c>
      <c r="X12" s="34"/>
    </row>
    <row r="13" customFormat="false" ht="15" hidden="false" customHeight="false" outlineLevel="0" collapsed="false">
      <c r="A13" s="73"/>
      <c r="B13" s="74"/>
      <c r="C13" s="74"/>
      <c r="D13" s="75"/>
      <c r="E13" s="75"/>
      <c r="F13" s="75"/>
      <c r="G13" s="75"/>
      <c r="H13" s="75"/>
      <c r="I13" s="75"/>
      <c r="J13" s="76" t="str">
        <f aca="false">IF(D13="","",D13+30)</f>
        <v/>
      </c>
      <c r="K13" s="75"/>
      <c r="L13" s="76" t="str">
        <f aca="false">IF(D13="","",D13+90)</f>
        <v/>
      </c>
      <c r="M13" s="75"/>
      <c r="N13" s="75"/>
      <c r="O13" s="74"/>
      <c r="P13" s="74"/>
      <c r="Q13" s="75"/>
      <c r="R13" s="75"/>
      <c r="S13" s="74"/>
      <c r="T13" s="74"/>
      <c r="U13" s="76" t="str">
        <f aca="true">IF(E13="","",IF(AND(OR(S13="Yellow",S13="Red"),E13-TODAY()&lt;=Settings!$B$9),MIN(TODAY(),E13-IF(T13&lt;&gt;"",MAX(T13,IFERROR(VLOOKUP(B13,Settings!$A$5:$B$7,2,FALSE()),0)),IFERROR(VLOOKUP(B13,Settings!$A$5:$B$7,2,FALSE()),120))),E13-IF(T13&lt;&gt;"",MAX(T13,IFERROR(VLOOKUP(B13,Settings!$A$5:$B$7,2,FALSE()),0)),IFERROR(VLOOKUP(B13,Settings!$A$5:$B$7,2,FALSE()),120))))</f>
        <v/>
      </c>
      <c r="V13" s="77" t="str">
        <f aca="true">IF(E13="","",IF(AND(AND(OR(S13="Yellow",S13="Red"),E13-TODAY()&lt;=Settings!$B$9),TODAY()&lt;E13-IF(T13&lt;&gt;"",MAX(T13,IFERROR(VLOOKUP(B13,Settings!$A$5:$B$7,2,FALSE()),0)),IFERROR(VLOOKUP(B13,Settings!$A$5:$B$7,2,FALSE()),120))),"Health",IF(AND(T13&lt;&gt;"",T13&gt;IFERROR(VLOOKUP(B13,Settings!$A$5:$B$7,2,FALSE()),0)),"Buying cycle","Tier lead time")))</f>
        <v/>
      </c>
      <c r="W13" s="78" t="str">
        <f aca="true">IF(A13="","",IF(D13="","Go live",IF(K13="",IF(TODAY()&gt;J13,"Value Workshop — overdue","Value Workshop"),IF(M13="",IF(TODAY()&gt;L13,"Graduation — overdue","Graduation"),IF(AND(E13&lt;&gt;"",TODAY()&gt;=U13),"Renewal nurture",IF(OR(S13="Yellow",S13="Red"),"Adoption: play due — read the health score","Adoption: plays on signal"))))))</f>
        <v/>
      </c>
      <c r="X13" s="34"/>
    </row>
    <row r="14" customFormat="false" ht="15" hidden="false" customHeight="false" outlineLevel="0" collapsed="false">
      <c r="A14" s="73"/>
      <c r="B14" s="74"/>
      <c r="C14" s="74"/>
      <c r="D14" s="75"/>
      <c r="E14" s="75"/>
      <c r="F14" s="75"/>
      <c r="G14" s="75"/>
      <c r="H14" s="75"/>
      <c r="I14" s="75"/>
      <c r="J14" s="76" t="str">
        <f aca="false">IF(D14="","",D14+30)</f>
        <v/>
      </c>
      <c r="K14" s="75"/>
      <c r="L14" s="76" t="str">
        <f aca="false">IF(D14="","",D14+90)</f>
        <v/>
      </c>
      <c r="M14" s="75"/>
      <c r="N14" s="75"/>
      <c r="O14" s="74"/>
      <c r="P14" s="74"/>
      <c r="Q14" s="75"/>
      <c r="R14" s="75"/>
      <c r="S14" s="74"/>
      <c r="T14" s="74"/>
      <c r="U14" s="76" t="str">
        <f aca="true">IF(E14="","",IF(AND(OR(S14="Yellow",S14="Red"),E14-TODAY()&lt;=Settings!$B$9),MIN(TODAY(),E14-IF(T14&lt;&gt;"",MAX(T14,IFERROR(VLOOKUP(B14,Settings!$A$5:$B$7,2,FALSE()),0)),IFERROR(VLOOKUP(B14,Settings!$A$5:$B$7,2,FALSE()),120))),E14-IF(T14&lt;&gt;"",MAX(T14,IFERROR(VLOOKUP(B14,Settings!$A$5:$B$7,2,FALSE()),0)),IFERROR(VLOOKUP(B14,Settings!$A$5:$B$7,2,FALSE()),120))))</f>
        <v/>
      </c>
      <c r="V14" s="77" t="str">
        <f aca="true">IF(E14="","",IF(AND(AND(OR(S14="Yellow",S14="Red"),E14-TODAY()&lt;=Settings!$B$9),TODAY()&lt;E14-IF(T14&lt;&gt;"",MAX(T14,IFERROR(VLOOKUP(B14,Settings!$A$5:$B$7,2,FALSE()),0)),IFERROR(VLOOKUP(B14,Settings!$A$5:$B$7,2,FALSE()),120))),"Health",IF(AND(T14&lt;&gt;"",T14&gt;IFERROR(VLOOKUP(B14,Settings!$A$5:$B$7,2,FALSE()),0)),"Buying cycle","Tier lead time")))</f>
        <v/>
      </c>
      <c r="W14" s="78" t="str">
        <f aca="true">IF(A14="","",IF(D14="","Go live",IF(K14="",IF(TODAY()&gt;J14,"Value Workshop — overdue","Value Workshop"),IF(M14="",IF(TODAY()&gt;L14,"Graduation — overdue","Graduation"),IF(AND(E14&lt;&gt;"",TODAY()&gt;=U14),"Renewal nurture",IF(OR(S14="Yellow",S14="Red"),"Adoption: play due — read the health score","Adoption: plays on signal"))))))</f>
        <v/>
      </c>
      <c r="X14" s="34"/>
    </row>
    <row r="15" customFormat="false" ht="15" hidden="false" customHeight="false" outlineLevel="0" collapsed="false">
      <c r="A15" s="73"/>
      <c r="B15" s="74"/>
      <c r="C15" s="74"/>
      <c r="D15" s="75"/>
      <c r="E15" s="75"/>
      <c r="F15" s="75"/>
      <c r="G15" s="75"/>
      <c r="H15" s="75"/>
      <c r="I15" s="75"/>
      <c r="J15" s="76" t="str">
        <f aca="false">IF(D15="","",D15+30)</f>
        <v/>
      </c>
      <c r="K15" s="75"/>
      <c r="L15" s="76" t="str">
        <f aca="false">IF(D15="","",D15+90)</f>
        <v/>
      </c>
      <c r="M15" s="75"/>
      <c r="N15" s="75"/>
      <c r="O15" s="74"/>
      <c r="P15" s="74"/>
      <c r="Q15" s="75"/>
      <c r="R15" s="75"/>
      <c r="S15" s="74"/>
      <c r="T15" s="74"/>
      <c r="U15" s="76" t="str">
        <f aca="true">IF(E15="","",IF(AND(OR(S15="Yellow",S15="Red"),E15-TODAY()&lt;=Settings!$B$9),MIN(TODAY(),E15-IF(T15&lt;&gt;"",MAX(T15,IFERROR(VLOOKUP(B15,Settings!$A$5:$B$7,2,FALSE()),0)),IFERROR(VLOOKUP(B15,Settings!$A$5:$B$7,2,FALSE()),120))),E15-IF(T15&lt;&gt;"",MAX(T15,IFERROR(VLOOKUP(B15,Settings!$A$5:$B$7,2,FALSE()),0)),IFERROR(VLOOKUP(B15,Settings!$A$5:$B$7,2,FALSE()),120))))</f>
        <v/>
      </c>
      <c r="V15" s="77" t="str">
        <f aca="true">IF(E15="","",IF(AND(AND(OR(S15="Yellow",S15="Red"),E15-TODAY()&lt;=Settings!$B$9),TODAY()&lt;E15-IF(T15&lt;&gt;"",MAX(T15,IFERROR(VLOOKUP(B15,Settings!$A$5:$B$7,2,FALSE()),0)),IFERROR(VLOOKUP(B15,Settings!$A$5:$B$7,2,FALSE()),120))),"Health",IF(AND(T15&lt;&gt;"",T15&gt;IFERROR(VLOOKUP(B15,Settings!$A$5:$B$7,2,FALSE()),0)),"Buying cycle","Tier lead time")))</f>
        <v/>
      </c>
      <c r="W15" s="78" t="str">
        <f aca="true">IF(A15="","",IF(D15="","Go live",IF(K15="",IF(TODAY()&gt;J15,"Value Workshop — overdue","Value Workshop"),IF(M15="",IF(TODAY()&gt;L15,"Graduation — overdue","Graduation"),IF(AND(E15&lt;&gt;"",TODAY()&gt;=U15),"Renewal nurture",IF(OR(S15="Yellow",S15="Red"),"Adoption: play due — read the health score","Adoption: plays on signal"))))))</f>
        <v/>
      </c>
      <c r="X15" s="34"/>
    </row>
    <row r="16" customFormat="false" ht="15" hidden="false" customHeight="false" outlineLevel="0" collapsed="false">
      <c r="A16" s="73"/>
      <c r="B16" s="74"/>
      <c r="C16" s="74"/>
      <c r="D16" s="75"/>
      <c r="E16" s="75"/>
      <c r="F16" s="75"/>
      <c r="G16" s="75"/>
      <c r="H16" s="75"/>
      <c r="I16" s="75"/>
      <c r="J16" s="76" t="str">
        <f aca="false">IF(D16="","",D16+30)</f>
        <v/>
      </c>
      <c r="K16" s="75"/>
      <c r="L16" s="76" t="str">
        <f aca="false">IF(D16="","",D16+90)</f>
        <v/>
      </c>
      <c r="M16" s="75"/>
      <c r="N16" s="75"/>
      <c r="O16" s="74"/>
      <c r="P16" s="74"/>
      <c r="Q16" s="75"/>
      <c r="R16" s="75"/>
      <c r="S16" s="74"/>
      <c r="T16" s="74"/>
      <c r="U16" s="76" t="str">
        <f aca="true">IF(E16="","",IF(AND(OR(S16="Yellow",S16="Red"),E16-TODAY()&lt;=Settings!$B$9),MIN(TODAY(),E16-IF(T16&lt;&gt;"",MAX(T16,IFERROR(VLOOKUP(B16,Settings!$A$5:$B$7,2,FALSE()),0)),IFERROR(VLOOKUP(B16,Settings!$A$5:$B$7,2,FALSE()),120))),E16-IF(T16&lt;&gt;"",MAX(T16,IFERROR(VLOOKUP(B16,Settings!$A$5:$B$7,2,FALSE()),0)),IFERROR(VLOOKUP(B16,Settings!$A$5:$B$7,2,FALSE()),120))))</f>
        <v/>
      </c>
      <c r="V16" s="77" t="str">
        <f aca="true">IF(E16="","",IF(AND(AND(OR(S16="Yellow",S16="Red"),E16-TODAY()&lt;=Settings!$B$9),TODAY()&lt;E16-IF(T16&lt;&gt;"",MAX(T16,IFERROR(VLOOKUP(B16,Settings!$A$5:$B$7,2,FALSE()),0)),IFERROR(VLOOKUP(B16,Settings!$A$5:$B$7,2,FALSE()),120))),"Health",IF(AND(T16&lt;&gt;"",T16&gt;IFERROR(VLOOKUP(B16,Settings!$A$5:$B$7,2,FALSE()),0)),"Buying cycle","Tier lead time")))</f>
        <v/>
      </c>
      <c r="W16" s="78" t="str">
        <f aca="true">IF(A16="","",IF(D16="","Go live",IF(K16="",IF(TODAY()&gt;J16,"Value Workshop — overdue","Value Workshop"),IF(M16="",IF(TODAY()&gt;L16,"Graduation — overdue","Graduation"),IF(AND(E16&lt;&gt;"",TODAY()&gt;=U16),"Renewal nurture",IF(OR(S16="Yellow",S16="Red"),"Adoption: play due — read the health score","Adoption: plays on signal"))))))</f>
        <v/>
      </c>
      <c r="X16" s="34"/>
    </row>
    <row r="17" customFormat="false" ht="15" hidden="false" customHeight="false" outlineLevel="0" collapsed="false">
      <c r="A17" s="73"/>
      <c r="B17" s="74"/>
      <c r="C17" s="74"/>
      <c r="D17" s="75"/>
      <c r="E17" s="75"/>
      <c r="F17" s="75"/>
      <c r="G17" s="75"/>
      <c r="H17" s="75"/>
      <c r="I17" s="75"/>
      <c r="J17" s="76" t="str">
        <f aca="false">IF(D17="","",D17+30)</f>
        <v/>
      </c>
      <c r="K17" s="75"/>
      <c r="L17" s="76" t="str">
        <f aca="false">IF(D17="","",D17+90)</f>
        <v/>
      </c>
      <c r="M17" s="75"/>
      <c r="N17" s="75"/>
      <c r="O17" s="74"/>
      <c r="P17" s="74"/>
      <c r="Q17" s="75"/>
      <c r="R17" s="75"/>
      <c r="S17" s="74"/>
      <c r="T17" s="74"/>
      <c r="U17" s="76" t="str">
        <f aca="true">IF(E17="","",IF(AND(OR(S17="Yellow",S17="Red"),E17-TODAY()&lt;=Settings!$B$9),MIN(TODAY(),E17-IF(T17&lt;&gt;"",MAX(T17,IFERROR(VLOOKUP(B17,Settings!$A$5:$B$7,2,FALSE()),0)),IFERROR(VLOOKUP(B17,Settings!$A$5:$B$7,2,FALSE()),120))),E17-IF(T17&lt;&gt;"",MAX(T17,IFERROR(VLOOKUP(B17,Settings!$A$5:$B$7,2,FALSE()),0)),IFERROR(VLOOKUP(B17,Settings!$A$5:$B$7,2,FALSE()),120))))</f>
        <v/>
      </c>
      <c r="V17" s="77" t="str">
        <f aca="true">IF(E17="","",IF(AND(AND(OR(S17="Yellow",S17="Red"),E17-TODAY()&lt;=Settings!$B$9),TODAY()&lt;E17-IF(T17&lt;&gt;"",MAX(T17,IFERROR(VLOOKUP(B17,Settings!$A$5:$B$7,2,FALSE()),0)),IFERROR(VLOOKUP(B17,Settings!$A$5:$B$7,2,FALSE()),120))),"Health",IF(AND(T17&lt;&gt;"",T17&gt;IFERROR(VLOOKUP(B17,Settings!$A$5:$B$7,2,FALSE()),0)),"Buying cycle","Tier lead time")))</f>
        <v/>
      </c>
      <c r="W17" s="78" t="str">
        <f aca="true">IF(A17="","",IF(D17="","Go live",IF(K17="",IF(TODAY()&gt;J17,"Value Workshop — overdue","Value Workshop"),IF(M17="",IF(TODAY()&gt;L17,"Graduation — overdue","Graduation"),IF(AND(E17&lt;&gt;"",TODAY()&gt;=U17),"Renewal nurture",IF(OR(S17="Yellow",S17="Red"),"Adoption: play due — read the health score","Adoption: plays on signal"))))))</f>
        <v/>
      </c>
      <c r="X17" s="34"/>
    </row>
    <row r="18" customFormat="false" ht="15" hidden="false" customHeight="false" outlineLevel="0" collapsed="false">
      <c r="A18" s="73"/>
      <c r="B18" s="74"/>
      <c r="C18" s="74"/>
      <c r="D18" s="75"/>
      <c r="E18" s="75"/>
      <c r="F18" s="75"/>
      <c r="G18" s="75"/>
      <c r="H18" s="75"/>
      <c r="I18" s="75"/>
      <c r="J18" s="76" t="str">
        <f aca="false">IF(D18="","",D18+30)</f>
        <v/>
      </c>
      <c r="K18" s="75"/>
      <c r="L18" s="76" t="str">
        <f aca="false">IF(D18="","",D18+90)</f>
        <v/>
      </c>
      <c r="M18" s="75"/>
      <c r="N18" s="75"/>
      <c r="O18" s="74"/>
      <c r="P18" s="74"/>
      <c r="Q18" s="75"/>
      <c r="R18" s="75"/>
      <c r="S18" s="74"/>
      <c r="T18" s="74"/>
      <c r="U18" s="76" t="str">
        <f aca="true">IF(E18="","",IF(AND(OR(S18="Yellow",S18="Red"),E18-TODAY()&lt;=Settings!$B$9),MIN(TODAY(),E18-IF(T18&lt;&gt;"",MAX(T18,IFERROR(VLOOKUP(B18,Settings!$A$5:$B$7,2,FALSE()),0)),IFERROR(VLOOKUP(B18,Settings!$A$5:$B$7,2,FALSE()),120))),E18-IF(T18&lt;&gt;"",MAX(T18,IFERROR(VLOOKUP(B18,Settings!$A$5:$B$7,2,FALSE()),0)),IFERROR(VLOOKUP(B18,Settings!$A$5:$B$7,2,FALSE()),120))))</f>
        <v/>
      </c>
      <c r="V18" s="77" t="str">
        <f aca="true">IF(E18="","",IF(AND(AND(OR(S18="Yellow",S18="Red"),E18-TODAY()&lt;=Settings!$B$9),TODAY()&lt;E18-IF(T18&lt;&gt;"",MAX(T18,IFERROR(VLOOKUP(B18,Settings!$A$5:$B$7,2,FALSE()),0)),IFERROR(VLOOKUP(B18,Settings!$A$5:$B$7,2,FALSE()),120))),"Health",IF(AND(T18&lt;&gt;"",T18&gt;IFERROR(VLOOKUP(B18,Settings!$A$5:$B$7,2,FALSE()),0)),"Buying cycle","Tier lead time")))</f>
        <v/>
      </c>
      <c r="W18" s="78" t="str">
        <f aca="true">IF(A18="","",IF(D18="","Go live",IF(K18="",IF(TODAY()&gt;J18,"Value Workshop — overdue","Value Workshop"),IF(M18="",IF(TODAY()&gt;L18,"Graduation — overdue","Graduation"),IF(AND(E18&lt;&gt;"",TODAY()&gt;=U18),"Renewal nurture",IF(OR(S18="Yellow",S18="Red"),"Adoption: play due — read the health score","Adoption: plays on signal"))))))</f>
        <v/>
      </c>
      <c r="X18" s="34"/>
    </row>
    <row r="19" customFormat="false" ht="15" hidden="false" customHeight="false" outlineLevel="0" collapsed="false">
      <c r="A19" s="73"/>
      <c r="B19" s="74"/>
      <c r="C19" s="74"/>
      <c r="D19" s="75"/>
      <c r="E19" s="75"/>
      <c r="F19" s="75"/>
      <c r="G19" s="75"/>
      <c r="H19" s="75"/>
      <c r="I19" s="75"/>
      <c r="J19" s="76" t="str">
        <f aca="false">IF(D19="","",D19+30)</f>
        <v/>
      </c>
      <c r="K19" s="75"/>
      <c r="L19" s="76" t="str">
        <f aca="false">IF(D19="","",D19+90)</f>
        <v/>
      </c>
      <c r="M19" s="75"/>
      <c r="N19" s="75"/>
      <c r="O19" s="74"/>
      <c r="P19" s="74"/>
      <c r="Q19" s="75"/>
      <c r="R19" s="75"/>
      <c r="S19" s="74"/>
      <c r="T19" s="74"/>
      <c r="U19" s="76" t="str">
        <f aca="true">IF(E19="","",IF(AND(OR(S19="Yellow",S19="Red"),E19-TODAY()&lt;=Settings!$B$9),MIN(TODAY(),E19-IF(T19&lt;&gt;"",MAX(T19,IFERROR(VLOOKUP(B19,Settings!$A$5:$B$7,2,FALSE()),0)),IFERROR(VLOOKUP(B19,Settings!$A$5:$B$7,2,FALSE()),120))),E19-IF(T19&lt;&gt;"",MAX(T19,IFERROR(VLOOKUP(B19,Settings!$A$5:$B$7,2,FALSE()),0)),IFERROR(VLOOKUP(B19,Settings!$A$5:$B$7,2,FALSE()),120))))</f>
        <v/>
      </c>
      <c r="V19" s="77" t="str">
        <f aca="true">IF(E19="","",IF(AND(AND(OR(S19="Yellow",S19="Red"),E19-TODAY()&lt;=Settings!$B$9),TODAY()&lt;E19-IF(T19&lt;&gt;"",MAX(T19,IFERROR(VLOOKUP(B19,Settings!$A$5:$B$7,2,FALSE()),0)),IFERROR(VLOOKUP(B19,Settings!$A$5:$B$7,2,FALSE()),120))),"Health",IF(AND(T19&lt;&gt;"",T19&gt;IFERROR(VLOOKUP(B19,Settings!$A$5:$B$7,2,FALSE()),0)),"Buying cycle","Tier lead time")))</f>
        <v/>
      </c>
      <c r="W19" s="78" t="str">
        <f aca="true">IF(A19="","",IF(D19="","Go live",IF(K19="",IF(TODAY()&gt;J19,"Value Workshop — overdue","Value Workshop"),IF(M19="",IF(TODAY()&gt;L19,"Graduation — overdue","Graduation"),IF(AND(E19&lt;&gt;"",TODAY()&gt;=U19),"Renewal nurture",IF(OR(S19="Yellow",S19="Red"),"Adoption: play due — read the health score","Adoption: plays on signal"))))))</f>
        <v/>
      </c>
      <c r="X19" s="34"/>
    </row>
    <row r="20" customFormat="false" ht="15" hidden="false" customHeight="false" outlineLevel="0" collapsed="false">
      <c r="A20" s="73"/>
      <c r="B20" s="74"/>
      <c r="C20" s="74"/>
      <c r="D20" s="75"/>
      <c r="E20" s="75"/>
      <c r="F20" s="75"/>
      <c r="G20" s="75"/>
      <c r="H20" s="75"/>
      <c r="I20" s="75"/>
      <c r="J20" s="76" t="str">
        <f aca="false">IF(D20="","",D20+30)</f>
        <v/>
      </c>
      <c r="K20" s="75"/>
      <c r="L20" s="76" t="str">
        <f aca="false">IF(D20="","",D20+90)</f>
        <v/>
      </c>
      <c r="M20" s="75"/>
      <c r="N20" s="75"/>
      <c r="O20" s="74"/>
      <c r="P20" s="74"/>
      <c r="Q20" s="75"/>
      <c r="R20" s="75"/>
      <c r="S20" s="74"/>
      <c r="T20" s="74"/>
      <c r="U20" s="76" t="str">
        <f aca="true">IF(E20="","",IF(AND(OR(S20="Yellow",S20="Red"),E20-TODAY()&lt;=Settings!$B$9),MIN(TODAY(),E20-IF(T20&lt;&gt;"",MAX(T20,IFERROR(VLOOKUP(B20,Settings!$A$5:$B$7,2,FALSE()),0)),IFERROR(VLOOKUP(B20,Settings!$A$5:$B$7,2,FALSE()),120))),E20-IF(T20&lt;&gt;"",MAX(T20,IFERROR(VLOOKUP(B20,Settings!$A$5:$B$7,2,FALSE()),0)),IFERROR(VLOOKUP(B20,Settings!$A$5:$B$7,2,FALSE()),120))))</f>
        <v/>
      </c>
      <c r="V20" s="77" t="str">
        <f aca="true">IF(E20="","",IF(AND(AND(OR(S20="Yellow",S20="Red"),E20-TODAY()&lt;=Settings!$B$9),TODAY()&lt;E20-IF(T20&lt;&gt;"",MAX(T20,IFERROR(VLOOKUP(B20,Settings!$A$5:$B$7,2,FALSE()),0)),IFERROR(VLOOKUP(B20,Settings!$A$5:$B$7,2,FALSE()),120))),"Health",IF(AND(T20&lt;&gt;"",T20&gt;IFERROR(VLOOKUP(B20,Settings!$A$5:$B$7,2,FALSE()),0)),"Buying cycle","Tier lead time")))</f>
        <v/>
      </c>
      <c r="W20" s="78" t="str">
        <f aca="true">IF(A20="","",IF(D20="","Go live",IF(K20="",IF(TODAY()&gt;J20,"Value Workshop — overdue","Value Workshop"),IF(M20="",IF(TODAY()&gt;L20,"Graduation — overdue","Graduation"),IF(AND(E20&lt;&gt;"",TODAY()&gt;=U20),"Renewal nurture",IF(OR(S20="Yellow",S20="Red"),"Adoption: play due — read the health score","Adoption: plays on signal"))))))</f>
        <v/>
      </c>
      <c r="X20" s="34"/>
    </row>
    <row r="21" customFormat="false" ht="15" hidden="false" customHeight="false" outlineLevel="0" collapsed="false">
      <c r="A21" s="73"/>
      <c r="B21" s="74"/>
      <c r="C21" s="74"/>
      <c r="D21" s="75"/>
      <c r="E21" s="75"/>
      <c r="F21" s="75"/>
      <c r="G21" s="75"/>
      <c r="H21" s="75"/>
      <c r="I21" s="75"/>
      <c r="J21" s="76" t="str">
        <f aca="false">IF(D21="","",D21+30)</f>
        <v/>
      </c>
      <c r="K21" s="75"/>
      <c r="L21" s="76" t="str">
        <f aca="false">IF(D21="","",D21+90)</f>
        <v/>
      </c>
      <c r="M21" s="75"/>
      <c r="N21" s="75"/>
      <c r="O21" s="74"/>
      <c r="P21" s="74"/>
      <c r="Q21" s="75"/>
      <c r="R21" s="75"/>
      <c r="S21" s="74"/>
      <c r="T21" s="74"/>
      <c r="U21" s="76" t="str">
        <f aca="true">IF(E21="","",IF(AND(OR(S21="Yellow",S21="Red"),E21-TODAY()&lt;=Settings!$B$9),MIN(TODAY(),E21-IF(T21&lt;&gt;"",MAX(T21,IFERROR(VLOOKUP(B21,Settings!$A$5:$B$7,2,FALSE()),0)),IFERROR(VLOOKUP(B21,Settings!$A$5:$B$7,2,FALSE()),120))),E21-IF(T21&lt;&gt;"",MAX(T21,IFERROR(VLOOKUP(B21,Settings!$A$5:$B$7,2,FALSE()),0)),IFERROR(VLOOKUP(B21,Settings!$A$5:$B$7,2,FALSE()),120))))</f>
        <v/>
      </c>
      <c r="V21" s="77" t="str">
        <f aca="true">IF(E21="","",IF(AND(AND(OR(S21="Yellow",S21="Red"),E21-TODAY()&lt;=Settings!$B$9),TODAY()&lt;E21-IF(T21&lt;&gt;"",MAX(T21,IFERROR(VLOOKUP(B21,Settings!$A$5:$B$7,2,FALSE()),0)),IFERROR(VLOOKUP(B21,Settings!$A$5:$B$7,2,FALSE()),120))),"Health",IF(AND(T21&lt;&gt;"",T21&gt;IFERROR(VLOOKUP(B21,Settings!$A$5:$B$7,2,FALSE()),0)),"Buying cycle","Tier lead time")))</f>
        <v/>
      </c>
      <c r="W21" s="78" t="str">
        <f aca="true">IF(A21="","",IF(D21="","Go live",IF(K21="",IF(TODAY()&gt;J21,"Value Workshop — overdue","Value Workshop"),IF(M21="",IF(TODAY()&gt;L21,"Graduation — overdue","Graduation"),IF(AND(E21&lt;&gt;"",TODAY()&gt;=U21),"Renewal nurture",IF(OR(S21="Yellow",S21="Red"),"Adoption: play due — read the health score","Adoption: plays on signal"))))))</f>
        <v/>
      </c>
      <c r="X21" s="34"/>
    </row>
    <row r="22" customFormat="false" ht="15" hidden="false" customHeight="false" outlineLevel="0" collapsed="false">
      <c r="A22" s="73"/>
      <c r="B22" s="74"/>
      <c r="C22" s="74"/>
      <c r="D22" s="75"/>
      <c r="E22" s="75"/>
      <c r="F22" s="75"/>
      <c r="G22" s="75"/>
      <c r="H22" s="75"/>
      <c r="I22" s="75"/>
      <c r="J22" s="76" t="str">
        <f aca="false">IF(D22="","",D22+30)</f>
        <v/>
      </c>
      <c r="K22" s="75"/>
      <c r="L22" s="76" t="str">
        <f aca="false">IF(D22="","",D22+90)</f>
        <v/>
      </c>
      <c r="M22" s="75"/>
      <c r="N22" s="75"/>
      <c r="O22" s="74"/>
      <c r="P22" s="74"/>
      <c r="Q22" s="75"/>
      <c r="R22" s="75"/>
      <c r="S22" s="74"/>
      <c r="T22" s="74"/>
      <c r="U22" s="76" t="str">
        <f aca="true">IF(E22="","",IF(AND(OR(S22="Yellow",S22="Red"),E22-TODAY()&lt;=Settings!$B$9),MIN(TODAY(),E22-IF(T22&lt;&gt;"",MAX(T22,IFERROR(VLOOKUP(B22,Settings!$A$5:$B$7,2,FALSE()),0)),IFERROR(VLOOKUP(B22,Settings!$A$5:$B$7,2,FALSE()),120))),E22-IF(T22&lt;&gt;"",MAX(T22,IFERROR(VLOOKUP(B22,Settings!$A$5:$B$7,2,FALSE()),0)),IFERROR(VLOOKUP(B22,Settings!$A$5:$B$7,2,FALSE()),120))))</f>
        <v/>
      </c>
      <c r="V22" s="77" t="str">
        <f aca="true">IF(E22="","",IF(AND(AND(OR(S22="Yellow",S22="Red"),E22-TODAY()&lt;=Settings!$B$9),TODAY()&lt;E22-IF(T22&lt;&gt;"",MAX(T22,IFERROR(VLOOKUP(B22,Settings!$A$5:$B$7,2,FALSE()),0)),IFERROR(VLOOKUP(B22,Settings!$A$5:$B$7,2,FALSE()),120))),"Health",IF(AND(T22&lt;&gt;"",T22&gt;IFERROR(VLOOKUP(B22,Settings!$A$5:$B$7,2,FALSE()),0)),"Buying cycle","Tier lead time")))</f>
        <v/>
      </c>
      <c r="W22" s="78" t="str">
        <f aca="true">IF(A22="","",IF(D22="","Go live",IF(K22="",IF(TODAY()&gt;J22,"Value Workshop — overdue","Value Workshop"),IF(M22="",IF(TODAY()&gt;L22,"Graduation — overdue","Graduation"),IF(AND(E22&lt;&gt;"",TODAY()&gt;=U22),"Renewal nurture",IF(OR(S22="Yellow",S22="Red"),"Adoption: play due — read the health score","Adoption: plays on signal"))))))</f>
        <v/>
      </c>
      <c r="X22" s="34"/>
    </row>
    <row r="23" customFormat="false" ht="15" hidden="false" customHeight="false" outlineLevel="0" collapsed="false">
      <c r="A23" s="73"/>
      <c r="B23" s="74"/>
      <c r="C23" s="74"/>
      <c r="D23" s="75"/>
      <c r="E23" s="75"/>
      <c r="F23" s="75"/>
      <c r="G23" s="75"/>
      <c r="H23" s="75"/>
      <c r="I23" s="75"/>
      <c r="J23" s="76" t="str">
        <f aca="false">IF(D23="","",D23+30)</f>
        <v/>
      </c>
      <c r="K23" s="75"/>
      <c r="L23" s="76" t="str">
        <f aca="false">IF(D23="","",D23+90)</f>
        <v/>
      </c>
      <c r="M23" s="75"/>
      <c r="N23" s="75"/>
      <c r="O23" s="74"/>
      <c r="P23" s="74"/>
      <c r="Q23" s="75"/>
      <c r="R23" s="75"/>
      <c r="S23" s="74"/>
      <c r="T23" s="74"/>
      <c r="U23" s="76" t="str">
        <f aca="true">IF(E23="","",IF(AND(OR(S23="Yellow",S23="Red"),E23-TODAY()&lt;=Settings!$B$9),MIN(TODAY(),E23-IF(T23&lt;&gt;"",MAX(T23,IFERROR(VLOOKUP(B23,Settings!$A$5:$B$7,2,FALSE()),0)),IFERROR(VLOOKUP(B23,Settings!$A$5:$B$7,2,FALSE()),120))),E23-IF(T23&lt;&gt;"",MAX(T23,IFERROR(VLOOKUP(B23,Settings!$A$5:$B$7,2,FALSE()),0)),IFERROR(VLOOKUP(B23,Settings!$A$5:$B$7,2,FALSE()),120))))</f>
        <v/>
      </c>
      <c r="V23" s="77" t="str">
        <f aca="true">IF(E23="","",IF(AND(AND(OR(S23="Yellow",S23="Red"),E23-TODAY()&lt;=Settings!$B$9),TODAY()&lt;E23-IF(T23&lt;&gt;"",MAX(T23,IFERROR(VLOOKUP(B23,Settings!$A$5:$B$7,2,FALSE()),0)),IFERROR(VLOOKUP(B23,Settings!$A$5:$B$7,2,FALSE()),120))),"Health",IF(AND(T23&lt;&gt;"",T23&gt;IFERROR(VLOOKUP(B23,Settings!$A$5:$B$7,2,FALSE()),0)),"Buying cycle","Tier lead time")))</f>
        <v/>
      </c>
      <c r="W23" s="78" t="str">
        <f aca="true">IF(A23="","",IF(D23="","Go live",IF(K23="",IF(TODAY()&gt;J23,"Value Workshop — overdue","Value Workshop"),IF(M23="",IF(TODAY()&gt;L23,"Graduation — overdue","Graduation"),IF(AND(E23&lt;&gt;"",TODAY()&gt;=U23),"Renewal nurture",IF(OR(S23="Yellow",S23="Red"),"Adoption: play due — read the health score","Adoption: plays on signal"))))))</f>
        <v/>
      </c>
      <c r="X23" s="34"/>
    </row>
    <row r="24" customFormat="false" ht="15" hidden="false" customHeight="false" outlineLevel="0" collapsed="false">
      <c r="A24" s="73"/>
      <c r="B24" s="74"/>
      <c r="C24" s="74"/>
      <c r="D24" s="75"/>
      <c r="E24" s="75"/>
      <c r="F24" s="75"/>
      <c r="G24" s="75"/>
      <c r="H24" s="75"/>
      <c r="I24" s="75"/>
      <c r="J24" s="76" t="str">
        <f aca="false">IF(D24="","",D24+30)</f>
        <v/>
      </c>
      <c r="K24" s="75"/>
      <c r="L24" s="76" t="str">
        <f aca="false">IF(D24="","",D24+90)</f>
        <v/>
      </c>
      <c r="M24" s="75"/>
      <c r="N24" s="75"/>
      <c r="O24" s="74"/>
      <c r="P24" s="74"/>
      <c r="Q24" s="75"/>
      <c r="R24" s="75"/>
      <c r="S24" s="74"/>
      <c r="T24" s="74"/>
      <c r="U24" s="76" t="str">
        <f aca="true">IF(E24="","",IF(AND(OR(S24="Yellow",S24="Red"),E24-TODAY()&lt;=Settings!$B$9),MIN(TODAY(),E24-IF(T24&lt;&gt;"",MAX(T24,IFERROR(VLOOKUP(B24,Settings!$A$5:$B$7,2,FALSE()),0)),IFERROR(VLOOKUP(B24,Settings!$A$5:$B$7,2,FALSE()),120))),E24-IF(T24&lt;&gt;"",MAX(T24,IFERROR(VLOOKUP(B24,Settings!$A$5:$B$7,2,FALSE()),0)),IFERROR(VLOOKUP(B24,Settings!$A$5:$B$7,2,FALSE()),120))))</f>
        <v/>
      </c>
      <c r="V24" s="77" t="str">
        <f aca="true">IF(E24="","",IF(AND(AND(OR(S24="Yellow",S24="Red"),E24-TODAY()&lt;=Settings!$B$9),TODAY()&lt;E24-IF(T24&lt;&gt;"",MAX(T24,IFERROR(VLOOKUP(B24,Settings!$A$5:$B$7,2,FALSE()),0)),IFERROR(VLOOKUP(B24,Settings!$A$5:$B$7,2,FALSE()),120))),"Health",IF(AND(T24&lt;&gt;"",T24&gt;IFERROR(VLOOKUP(B24,Settings!$A$5:$B$7,2,FALSE()),0)),"Buying cycle","Tier lead time")))</f>
        <v/>
      </c>
      <c r="W24" s="78" t="str">
        <f aca="true">IF(A24="","",IF(D24="","Go live",IF(K24="",IF(TODAY()&gt;J24,"Value Workshop — overdue","Value Workshop"),IF(M24="",IF(TODAY()&gt;L24,"Graduation — overdue","Graduation"),IF(AND(E24&lt;&gt;"",TODAY()&gt;=U24),"Renewal nurture",IF(OR(S24="Yellow",S24="Red"),"Adoption: play due — read the health score","Adoption: plays on signal"))))))</f>
        <v/>
      </c>
      <c r="X24" s="34"/>
    </row>
    <row r="25" customFormat="false" ht="15" hidden="false" customHeight="false" outlineLevel="0" collapsed="false">
      <c r="A25" s="73"/>
      <c r="B25" s="74"/>
      <c r="C25" s="74"/>
      <c r="D25" s="75"/>
      <c r="E25" s="75"/>
      <c r="F25" s="75"/>
      <c r="G25" s="75"/>
      <c r="H25" s="75"/>
      <c r="I25" s="75"/>
      <c r="J25" s="76" t="str">
        <f aca="false">IF(D25="","",D25+30)</f>
        <v/>
      </c>
      <c r="K25" s="75"/>
      <c r="L25" s="76" t="str">
        <f aca="false">IF(D25="","",D25+90)</f>
        <v/>
      </c>
      <c r="M25" s="75"/>
      <c r="N25" s="75"/>
      <c r="O25" s="74"/>
      <c r="P25" s="74"/>
      <c r="Q25" s="75"/>
      <c r="R25" s="75"/>
      <c r="S25" s="74"/>
      <c r="T25" s="74"/>
      <c r="U25" s="76" t="str">
        <f aca="true">IF(E25="","",IF(AND(OR(S25="Yellow",S25="Red"),E25-TODAY()&lt;=Settings!$B$9),MIN(TODAY(),E25-IF(T25&lt;&gt;"",MAX(T25,IFERROR(VLOOKUP(B25,Settings!$A$5:$B$7,2,FALSE()),0)),IFERROR(VLOOKUP(B25,Settings!$A$5:$B$7,2,FALSE()),120))),E25-IF(T25&lt;&gt;"",MAX(T25,IFERROR(VLOOKUP(B25,Settings!$A$5:$B$7,2,FALSE()),0)),IFERROR(VLOOKUP(B25,Settings!$A$5:$B$7,2,FALSE()),120))))</f>
        <v/>
      </c>
      <c r="V25" s="77" t="str">
        <f aca="true">IF(E25="","",IF(AND(AND(OR(S25="Yellow",S25="Red"),E25-TODAY()&lt;=Settings!$B$9),TODAY()&lt;E25-IF(T25&lt;&gt;"",MAX(T25,IFERROR(VLOOKUP(B25,Settings!$A$5:$B$7,2,FALSE()),0)),IFERROR(VLOOKUP(B25,Settings!$A$5:$B$7,2,FALSE()),120))),"Health",IF(AND(T25&lt;&gt;"",T25&gt;IFERROR(VLOOKUP(B25,Settings!$A$5:$B$7,2,FALSE()),0)),"Buying cycle","Tier lead time")))</f>
        <v/>
      </c>
      <c r="W25" s="78" t="str">
        <f aca="true">IF(A25="","",IF(D25="","Go live",IF(K25="",IF(TODAY()&gt;J25,"Value Workshop — overdue","Value Workshop"),IF(M25="",IF(TODAY()&gt;L25,"Graduation — overdue","Graduation"),IF(AND(E25&lt;&gt;"",TODAY()&gt;=U25),"Renewal nurture",IF(OR(S25="Yellow",S25="Red"),"Adoption: play due — read the health score","Adoption: plays on signal"))))))</f>
        <v/>
      </c>
      <c r="X25" s="34"/>
    </row>
    <row r="26" customFormat="false" ht="15" hidden="false" customHeight="false" outlineLevel="0" collapsed="false">
      <c r="A26" s="73"/>
      <c r="B26" s="74"/>
      <c r="C26" s="74"/>
      <c r="D26" s="75"/>
      <c r="E26" s="75"/>
      <c r="F26" s="75"/>
      <c r="G26" s="75"/>
      <c r="H26" s="75"/>
      <c r="I26" s="75"/>
      <c r="J26" s="76" t="str">
        <f aca="false">IF(D26="","",D26+30)</f>
        <v/>
      </c>
      <c r="K26" s="75"/>
      <c r="L26" s="76" t="str">
        <f aca="false">IF(D26="","",D26+90)</f>
        <v/>
      </c>
      <c r="M26" s="75"/>
      <c r="N26" s="75"/>
      <c r="O26" s="74"/>
      <c r="P26" s="74"/>
      <c r="Q26" s="75"/>
      <c r="R26" s="75"/>
      <c r="S26" s="74"/>
      <c r="T26" s="74"/>
      <c r="U26" s="76" t="str">
        <f aca="true">IF(E26="","",IF(AND(OR(S26="Yellow",S26="Red"),E26-TODAY()&lt;=Settings!$B$9),MIN(TODAY(),E26-IF(T26&lt;&gt;"",MAX(T26,IFERROR(VLOOKUP(B26,Settings!$A$5:$B$7,2,FALSE()),0)),IFERROR(VLOOKUP(B26,Settings!$A$5:$B$7,2,FALSE()),120))),E26-IF(T26&lt;&gt;"",MAX(T26,IFERROR(VLOOKUP(B26,Settings!$A$5:$B$7,2,FALSE()),0)),IFERROR(VLOOKUP(B26,Settings!$A$5:$B$7,2,FALSE()),120))))</f>
        <v/>
      </c>
      <c r="V26" s="77" t="str">
        <f aca="true">IF(E26="","",IF(AND(AND(OR(S26="Yellow",S26="Red"),E26-TODAY()&lt;=Settings!$B$9),TODAY()&lt;E26-IF(T26&lt;&gt;"",MAX(T26,IFERROR(VLOOKUP(B26,Settings!$A$5:$B$7,2,FALSE()),0)),IFERROR(VLOOKUP(B26,Settings!$A$5:$B$7,2,FALSE()),120))),"Health",IF(AND(T26&lt;&gt;"",T26&gt;IFERROR(VLOOKUP(B26,Settings!$A$5:$B$7,2,FALSE()),0)),"Buying cycle","Tier lead time")))</f>
        <v/>
      </c>
      <c r="W26" s="78" t="str">
        <f aca="true">IF(A26="","",IF(D26="","Go live",IF(K26="",IF(TODAY()&gt;J26,"Value Workshop — overdue","Value Workshop"),IF(M26="",IF(TODAY()&gt;L26,"Graduation — overdue","Graduation"),IF(AND(E26&lt;&gt;"",TODAY()&gt;=U26),"Renewal nurture",IF(OR(S26="Yellow",S26="Red"),"Adoption: play due — read the health score","Adoption: plays on signal"))))))</f>
        <v/>
      </c>
      <c r="X26" s="34"/>
    </row>
    <row r="27" customFormat="false" ht="15" hidden="false" customHeight="false" outlineLevel="0" collapsed="false">
      <c r="A27" s="73"/>
      <c r="B27" s="74"/>
      <c r="C27" s="74"/>
      <c r="D27" s="75"/>
      <c r="E27" s="75"/>
      <c r="F27" s="75"/>
      <c r="G27" s="75"/>
      <c r="H27" s="75"/>
      <c r="I27" s="75"/>
      <c r="J27" s="76" t="str">
        <f aca="false">IF(D27="","",D27+30)</f>
        <v/>
      </c>
      <c r="K27" s="75"/>
      <c r="L27" s="76" t="str">
        <f aca="false">IF(D27="","",D27+90)</f>
        <v/>
      </c>
      <c r="M27" s="75"/>
      <c r="N27" s="75"/>
      <c r="O27" s="74"/>
      <c r="P27" s="74"/>
      <c r="Q27" s="75"/>
      <c r="R27" s="75"/>
      <c r="S27" s="74"/>
      <c r="T27" s="74"/>
      <c r="U27" s="76" t="str">
        <f aca="true">IF(E27="","",IF(AND(OR(S27="Yellow",S27="Red"),E27-TODAY()&lt;=Settings!$B$9),MIN(TODAY(),E27-IF(T27&lt;&gt;"",MAX(T27,IFERROR(VLOOKUP(B27,Settings!$A$5:$B$7,2,FALSE()),0)),IFERROR(VLOOKUP(B27,Settings!$A$5:$B$7,2,FALSE()),120))),E27-IF(T27&lt;&gt;"",MAX(T27,IFERROR(VLOOKUP(B27,Settings!$A$5:$B$7,2,FALSE()),0)),IFERROR(VLOOKUP(B27,Settings!$A$5:$B$7,2,FALSE()),120))))</f>
        <v/>
      </c>
      <c r="V27" s="77" t="str">
        <f aca="true">IF(E27="","",IF(AND(AND(OR(S27="Yellow",S27="Red"),E27-TODAY()&lt;=Settings!$B$9),TODAY()&lt;E27-IF(T27&lt;&gt;"",MAX(T27,IFERROR(VLOOKUP(B27,Settings!$A$5:$B$7,2,FALSE()),0)),IFERROR(VLOOKUP(B27,Settings!$A$5:$B$7,2,FALSE()),120))),"Health",IF(AND(T27&lt;&gt;"",T27&gt;IFERROR(VLOOKUP(B27,Settings!$A$5:$B$7,2,FALSE()),0)),"Buying cycle","Tier lead time")))</f>
        <v/>
      </c>
      <c r="W27" s="78" t="str">
        <f aca="true">IF(A27="","",IF(D27="","Go live",IF(K27="",IF(TODAY()&gt;J27,"Value Workshop — overdue","Value Workshop"),IF(M27="",IF(TODAY()&gt;L27,"Graduation — overdue","Graduation"),IF(AND(E27&lt;&gt;"",TODAY()&gt;=U27),"Renewal nurture",IF(OR(S27="Yellow",S27="Red"),"Adoption: play due — read the health score","Adoption: plays on signal"))))))</f>
        <v/>
      </c>
      <c r="X27" s="34"/>
    </row>
    <row r="28" customFormat="false" ht="15" hidden="false" customHeight="false" outlineLevel="0" collapsed="false">
      <c r="A28" s="73"/>
      <c r="B28" s="74"/>
      <c r="C28" s="74"/>
      <c r="D28" s="75"/>
      <c r="E28" s="75"/>
      <c r="F28" s="75"/>
      <c r="G28" s="75"/>
      <c r="H28" s="75"/>
      <c r="I28" s="75"/>
      <c r="J28" s="76" t="str">
        <f aca="false">IF(D28="","",D28+30)</f>
        <v/>
      </c>
      <c r="K28" s="75"/>
      <c r="L28" s="76" t="str">
        <f aca="false">IF(D28="","",D28+90)</f>
        <v/>
      </c>
      <c r="M28" s="75"/>
      <c r="N28" s="75"/>
      <c r="O28" s="74"/>
      <c r="P28" s="74"/>
      <c r="Q28" s="75"/>
      <c r="R28" s="75"/>
      <c r="S28" s="74"/>
      <c r="T28" s="74"/>
      <c r="U28" s="76" t="str">
        <f aca="true">IF(E28="","",IF(AND(OR(S28="Yellow",S28="Red"),E28-TODAY()&lt;=Settings!$B$9),MIN(TODAY(),E28-IF(T28&lt;&gt;"",MAX(T28,IFERROR(VLOOKUP(B28,Settings!$A$5:$B$7,2,FALSE()),0)),IFERROR(VLOOKUP(B28,Settings!$A$5:$B$7,2,FALSE()),120))),E28-IF(T28&lt;&gt;"",MAX(T28,IFERROR(VLOOKUP(B28,Settings!$A$5:$B$7,2,FALSE()),0)),IFERROR(VLOOKUP(B28,Settings!$A$5:$B$7,2,FALSE()),120))))</f>
        <v/>
      </c>
      <c r="V28" s="77" t="str">
        <f aca="true">IF(E28="","",IF(AND(AND(OR(S28="Yellow",S28="Red"),E28-TODAY()&lt;=Settings!$B$9),TODAY()&lt;E28-IF(T28&lt;&gt;"",MAX(T28,IFERROR(VLOOKUP(B28,Settings!$A$5:$B$7,2,FALSE()),0)),IFERROR(VLOOKUP(B28,Settings!$A$5:$B$7,2,FALSE()),120))),"Health",IF(AND(T28&lt;&gt;"",T28&gt;IFERROR(VLOOKUP(B28,Settings!$A$5:$B$7,2,FALSE()),0)),"Buying cycle","Tier lead time")))</f>
        <v/>
      </c>
      <c r="W28" s="78" t="str">
        <f aca="true">IF(A28="","",IF(D28="","Go live",IF(K28="",IF(TODAY()&gt;J28,"Value Workshop — overdue","Value Workshop"),IF(M28="",IF(TODAY()&gt;L28,"Graduation — overdue","Graduation"),IF(AND(E28&lt;&gt;"",TODAY()&gt;=U28),"Renewal nurture",IF(OR(S28="Yellow",S28="Red"),"Adoption: play due — read the health score","Adoption: plays on signal"))))))</f>
        <v/>
      </c>
      <c r="X28" s="34"/>
    </row>
    <row r="29" customFormat="false" ht="15" hidden="false" customHeight="false" outlineLevel="0" collapsed="false">
      <c r="A29" s="73"/>
      <c r="B29" s="74"/>
      <c r="C29" s="74"/>
      <c r="D29" s="75"/>
      <c r="E29" s="75"/>
      <c r="F29" s="75"/>
      <c r="G29" s="75"/>
      <c r="H29" s="75"/>
      <c r="I29" s="75"/>
      <c r="J29" s="76" t="str">
        <f aca="false">IF(D29="","",D29+30)</f>
        <v/>
      </c>
      <c r="K29" s="75"/>
      <c r="L29" s="76" t="str">
        <f aca="false">IF(D29="","",D29+90)</f>
        <v/>
      </c>
      <c r="M29" s="75"/>
      <c r="N29" s="75"/>
      <c r="O29" s="74"/>
      <c r="P29" s="74"/>
      <c r="Q29" s="75"/>
      <c r="R29" s="75"/>
      <c r="S29" s="74"/>
      <c r="T29" s="74"/>
      <c r="U29" s="76" t="str">
        <f aca="true">IF(E29="","",IF(AND(OR(S29="Yellow",S29="Red"),E29-TODAY()&lt;=Settings!$B$9),MIN(TODAY(),E29-IF(T29&lt;&gt;"",MAX(T29,IFERROR(VLOOKUP(B29,Settings!$A$5:$B$7,2,FALSE()),0)),IFERROR(VLOOKUP(B29,Settings!$A$5:$B$7,2,FALSE()),120))),E29-IF(T29&lt;&gt;"",MAX(T29,IFERROR(VLOOKUP(B29,Settings!$A$5:$B$7,2,FALSE()),0)),IFERROR(VLOOKUP(B29,Settings!$A$5:$B$7,2,FALSE()),120))))</f>
        <v/>
      </c>
      <c r="V29" s="77" t="str">
        <f aca="true">IF(E29="","",IF(AND(AND(OR(S29="Yellow",S29="Red"),E29-TODAY()&lt;=Settings!$B$9),TODAY()&lt;E29-IF(T29&lt;&gt;"",MAX(T29,IFERROR(VLOOKUP(B29,Settings!$A$5:$B$7,2,FALSE()),0)),IFERROR(VLOOKUP(B29,Settings!$A$5:$B$7,2,FALSE()),120))),"Health",IF(AND(T29&lt;&gt;"",T29&gt;IFERROR(VLOOKUP(B29,Settings!$A$5:$B$7,2,FALSE()),0)),"Buying cycle","Tier lead time")))</f>
        <v/>
      </c>
      <c r="W29" s="78" t="str">
        <f aca="true">IF(A29="","",IF(D29="","Go live",IF(K29="",IF(TODAY()&gt;J29,"Value Workshop — overdue","Value Workshop"),IF(M29="",IF(TODAY()&gt;L29,"Graduation — overdue","Graduation"),IF(AND(E29&lt;&gt;"",TODAY()&gt;=U29),"Renewal nurture",IF(OR(S29="Yellow",S29="Red"),"Adoption: play due — read the health score","Adoption: plays on signal"))))))</f>
        <v/>
      </c>
      <c r="X29" s="34"/>
    </row>
    <row r="30" customFormat="false" ht="15" hidden="false" customHeight="false" outlineLevel="0" collapsed="false">
      <c r="A30" s="73"/>
      <c r="B30" s="74"/>
      <c r="C30" s="74"/>
      <c r="D30" s="75"/>
      <c r="E30" s="75"/>
      <c r="F30" s="75"/>
      <c r="G30" s="75"/>
      <c r="H30" s="75"/>
      <c r="I30" s="75"/>
      <c r="J30" s="76" t="str">
        <f aca="false">IF(D30="","",D30+30)</f>
        <v/>
      </c>
      <c r="K30" s="75"/>
      <c r="L30" s="76" t="str">
        <f aca="false">IF(D30="","",D30+90)</f>
        <v/>
      </c>
      <c r="M30" s="75"/>
      <c r="N30" s="75"/>
      <c r="O30" s="74"/>
      <c r="P30" s="74"/>
      <c r="Q30" s="75"/>
      <c r="R30" s="75"/>
      <c r="S30" s="74"/>
      <c r="T30" s="74"/>
      <c r="U30" s="76" t="str">
        <f aca="true">IF(E30="","",IF(AND(OR(S30="Yellow",S30="Red"),E30-TODAY()&lt;=Settings!$B$9),MIN(TODAY(),E30-IF(T30&lt;&gt;"",MAX(T30,IFERROR(VLOOKUP(B30,Settings!$A$5:$B$7,2,FALSE()),0)),IFERROR(VLOOKUP(B30,Settings!$A$5:$B$7,2,FALSE()),120))),E30-IF(T30&lt;&gt;"",MAX(T30,IFERROR(VLOOKUP(B30,Settings!$A$5:$B$7,2,FALSE()),0)),IFERROR(VLOOKUP(B30,Settings!$A$5:$B$7,2,FALSE()),120))))</f>
        <v/>
      </c>
      <c r="V30" s="77" t="str">
        <f aca="true">IF(E30="","",IF(AND(AND(OR(S30="Yellow",S30="Red"),E30-TODAY()&lt;=Settings!$B$9),TODAY()&lt;E30-IF(T30&lt;&gt;"",MAX(T30,IFERROR(VLOOKUP(B30,Settings!$A$5:$B$7,2,FALSE()),0)),IFERROR(VLOOKUP(B30,Settings!$A$5:$B$7,2,FALSE()),120))),"Health",IF(AND(T30&lt;&gt;"",T30&gt;IFERROR(VLOOKUP(B30,Settings!$A$5:$B$7,2,FALSE()),0)),"Buying cycle","Tier lead time")))</f>
        <v/>
      </c>
      <c r="W30" s="78" t="str">
        <f aca="true">IF(A30="","",IF(D30="","Go live",IF(K30="",IF(TODAY()&gt;J30,"Value Workshop — overdue","Value Workshop"),IF(M30="",IF(TODAY()&gt;L30,"Graduation — overdue","Graduation"),IF(AND(E30&lt;&gt;"",TODAY()&gt;=U30),"Renewal nurture",IF(OR(S30="Yellow",S30="Red"),"Adoption: play due — read the health score","Adoption: plays on signal"))))))</f>
        <v/>
      </c>
      <c r="X30" s="34"/>
    </row>
    <row r="31" customFormat="false" ht="15" hidden="false" customHeight="false" outlineLevel="0" collapsed="false">
      <c r="A31" s="73"/>
      <c r="B31" s="74"/>
      <c r="C31" s="74"/>
      <c r="D31" s="75"/>
      <c r="E31" s="75"/>
      <c r="F31" s="75"/>
      <c r="G31" s="75"/>
      <c r="H31" s="75"/>
      <c r="I31" s="75"/>
      <c r="J31" s="76" t="str">
        <f aca="false">IF(D31="","",D31+30)</f>
        <v/>
      </c>
      <c r="K31" s="75"/>
      <c r="L31" s="76" t="str">
        <f aca="false">IF(D31="","",D31+90)</f>
        <v/>
      </c>
      <c r="M31" s="75"/>
      <c r="N31" s="75"/>
      <c r="O31" s="74"/>
      <c r="P31" s="74"/>
      <c r="Q31" s="75"/>
      <c r="R31" s="75"/>
      <c r="S31" s="74"/>
      <c r="T31" s="74"/>
      <c r="U31" s="76" t="str">
        <f aca="true">IF(E31="","",IF(AND(OR(S31="Yellow",S31="Red"),E31-TODAY()&lt;=Settings!$B$9),MIN(TODAY(),E31-IF(T31&lt;&gt;"",MAX(T31,IFERROR(VLOOKUP(B31,Settings!$A$5:$B$7,2,FALSE()),0)),IFERROR(VLOOKUP(B31,Settings!$A$5:$B$7,2,FALSE()),120))),E31-IF(T31&lt;&gt;"",MAX(T31,IFERROR(VLOOKUP(B31,Settings!$A$5:$B$7,2,FALSE()),0)),IFERROR(VLOOKUP(B31,Settings!$A$5:$B$7,2,FALSE()),120))))</f>
        <v/>
      </c>
      <c r="V31" s="77" t="str">
        <f aca="true">IF(E31="","",IF(AND(AND(OR(S31="Yellow",S31="Red"),E31-TODAY()&lt;=Settings!$B$9),TODAY()&lt;E31-IF(T31&lt;&gt;"",MAX(T31,IFERROR(VLOOKUP(B31,Settings!$A$5:$B$7,2,FALSE()),0)),IFERROR(VLOOKUP(B31,Settings!$A$5:$B$7,2,FALSE()),120))),"Health",IF(AND(T31&lt;&gt;"",T31&gt;IFERROR(VLOOKUP(B31,Settings!$A$5:$B$7,2,FALSE()),0)),"Buying cycle","Tier lead time")))</f>
        <v/>
      </c>
      <c r="W31" s="78" t="str">
        <f aca="true">IF(A31="","",IF(D31="","Go live",IF(K31="",IF(TODAY()&gt;J31,"Value Workshop — overdue","Value Workshop"),IF(M31="",IF(TODAY()&gt;L31,"Graduation — overdue","Graduation"),IF(AND(E31&lt;&gt;"",TODAY()&gt;=U31),"Renewal nurture",IF(OR(S31="Yellow",S31="Red"),"Adoption: play due — read the health score","Adoption: plays on signal"))))))</f>
        <v/>
      </c>
      <c r="X31" s="34"/>
    </row>
    <row r="32" customFormat="false" ht="15" hidden="false" customHeight="false" outlineLevel="0" collapsed="false">
      <c r="A32" s="73"/>
      <c r="B32" s="74"/>
      <c r="C32" s="74"/>
      <c r="D32" s="75"/>
      <c r="E32" s="75"/>
      <c r="F32" s="75"/>
      <c r="G32" s="75"/>
      <c r="H32" s="75"/>
      <c r="I32" s="75"/>
      <c r="J32" s="76" t="str">
        <f aca="false">IF(D32="","",D32+30)</f>
        <v/>
      </c>
      <c r="K32" s="75"/>
      <c r="L32" s="76" t="str">
        <f aca="false">IF(D32="","",D32+90)</f>
        <v/>
      </c>
      <c r="M32" s="75"/>
      <c r="N32" s="75"/>
      <c r="O32" s="74"/>
      <c r="P32" s="74"/>
      <c r="Q32" s="75"/>
      <c r="R32" s="75"/>
      <c r="S32" s="74"/>
      <c r="T32" s="74"/>
      <c r="U32" s="76" t="str">
        <f aca="true">IF(E32="","",IF(AND(OR(S32="Yellow",S32="Red"),E32-TODAY()&lt;=Settings!$B$9),MIN(TODAY(),E32-IF(T32&lt;&gt;"",MAX(T32,IFERROR(VLOOKUP(B32,Settings!$A$5:$B$7,2,FALSE()),0)),IFERROR(VLOOKUP(B32,Settings!$A$5:$B$7,2,FALSE()),120))),E32-IF(T32&lt;&gt;"",MAX(T32,IFERROR(VLOOKUP(B32,Settings!$A$5:$B$7,2,FALSE()),0)),IFERROR(VLOOKUP(B32,Settings!$A$5:$B$7,2,FALSE()),120))))</f>
        <v/>
      </c>
      <c r="V32" s="77" t="str">
        <f aca="true">IF(E32="","",IF(AND(AND(OR(S32="Yellow",S32="Red"),E32-TODAY()&lt;=Settings!$B$9),TODAY()&lt;E32-IF(T32&lt;&gt;"",MAX(T32,IFERROR(VLOOKUP(B32,Settings!$A$5:$B$7,2,FALSE()),0)),IFERROR(VLOOKUP(B32,Settings!$A$5:$B$7,2,FALSE()),120))),"Health",IF(AND(T32&lt;&gt;"",T32&gt;IFERROR(VLOOKUP(B32,Settings!$A$5:$B$7,2,FALSE()),0)),"Buying cycle","Tier lead time")))</f>
        <v/>
      </c>
      <c r="W32" s="78" t="str">
        <f aca="true">IF(A32="","",IF(D32="","Go live",IF(K32="",IF(TODAY()&gt;J32,"Value Workshop — overdue","Value Workshop"),IF(M32="",IF(TODAY()&gt;L32,"Graduation — overdue","Graduation"),IF(AND(E32&lt;&gt;"",TODAY()&gt;=U32),"Renewal nurture",IF(OR(S32="Yellow",S32="Red"),"Adoption: play due — read the health score","Adoption: plays on signal"))))))</f>
        <v/>
      </c>
      <c r="X32" s="34"/>
    </row>
    <row r="33" customFormat="false" ht="15" hidden="false" customHeight="false" outlineLevel="0" collapsed="false">
      <c r="A33" s="73"/>
      <c r="B33" s="74"/>
      <c r="C33" s="74"/>
      <c r="D33" s="75"/>
      <c r="E33" s="75"/>
      <c r="F33" s="75"/>
      <c r="G33" s="75"/>
      <c r="H33" s="75"/>
      <c r="I33" s="75"/>
      <c r="J33" s="76" t="str">
        <f aca="false">IF(D33="","",D33+30)</f>
        <v/>
      </c>
      <c r="K33" s="75"/>
      <c r="L33" s="76" t="str">
        <f aca="false">IF(D33="","",D33+90)</f>
        <v/>
      </c>
      <c r="M33" s="75"/>
      <c r="N33" s="75"/>
      <c r="O33" s="74"/>
      <c r="P33" s="74"/>
      <c r="Q33" s="75"/>
      <c r="R33" s="75"/>
      <c r="S33" s="74"/>
      <c r="T33" s="74"/>
      <c r="U33" s="76" t="str">
        <f aca="true">IF(E33="","",IF(AND(OR(S33="Yellow",S33="Red"),E33-TODAY()&lt;=Settings!$B$9),MIN(TODAY(),E33-IF(T33&lt;&gt;"",MAX(T33,IFERROR(VLOOKUP(B33,Settings!$A$5:$B$7,2,FALSE()),0)),IFERROR(VLOOKUP(B33,Settings!$A$5:$B$7,2,FALSE()),120))),E33-IF(T33&lt;&gt;"",MAX(T33,IFERROR(VLOOKUP(B33,Settings!$A$5:$B$7,2,FALSE()),0)),IFERROR(VLOOKUP(B33,Settings!$A$5:$B$7,2,FALSE()),120))))</f>
        <v/>
      </c>
      <c r="V33" s="77" t="str">
        <f aca="true">IF(E33="","",IF(AND(AND(OR(S33="Yellow",S33="Red"),E33-TODAY()&lt;=Settings!$B$9),TODAY()&lt;E33-IF(T33&lt;&gt;"",MAX(T33,IFERROR(VLOOKUP(B33,Settings!$A$5:$B$7,2,FALSE()),0)),IFERROR(VLOOKUP(B33,Settings!$A$5:$B$7,2,FALSE()),120))),"Health",IF(AND(T33&lt;&gt;"",T33&gt;IFERROR(VLOOKUP(B33,Settings!$A$5:$B$7,2,FALSE()),0)),"Buying cycle","Tier lead time")))</f>
        <v/>
      </c>
      <c r="W33" s="78" t="str">
        <f aca="true">IF(A33="","",IF(D33="","Go live",IF(K33="",IF(TODAY()&gt;J33,"Value Workshop — overdue","Value Workshop"),IF(M33="",IF(TODAY()&gt;L33,"Graduation — overdue","Graduation"),IF(AND(E33&lt;&gt;"",TODAY()&gt;=U33),"Renewal nurture",IF(OR(S33="Yellow",S33="Red"),"Adoption: play due — read the health score","Adoption: plays on signal"))))))</f>
        <v/>
      </c>
      <c r="X33" s="34"/>
    </row>
    <row r="34" customFormat="false" ht="15" hidden="false" customHeight="false" outlineLevel="0" collapsed="false">
      <c r="A34" s="73"/>
      <c r="B34" s="74"/>
      <c r="C34" s="74"/>
      <c r="D34" s="75"/>
      <c r="E34" s="75"/>
      <c r="F34" s="75"/>
      <c r="G34" s="75"/>
      <c r="H34" s="75"/>
      <c r="I34" s="75"/>
      <c r="J34" s="76" t="str">
        <f aca="false">IF(D34="","",D34+30)</f>
        <v/>
      </c>
      <c r="K34" s="75"/>
      <c r="L34" s="76" t="str">
        <f aca="false">IF(D34="","",D34+90)</f>
        <v/>
      </c>
      <c r="M34" s="75"/>
      <c r="N34" s="75"/>
      <c r="O34" s="74"/>
      <c r="P34" s="74"/>
      <c r="Q34" s="75"/>
      <c r="R34" s="75"/>
      <c r="S34" s="74"/>
      <c r="T34" s="74"/>
      <c r="U34" s="76" t="str">
        <f aca="true">IF(E34="","",IF(AND(OR(S34="Yellow",S34="Red"),E34-TODAY()&lt;=Settings!$B$9),MIN(TODAY(),E34-IF(T34&lt;&gt;"",MAX(T34,IFERROR(VLOOKUP(B34,Settings!$A$5:$B$7,2,FALSE()),0)),IFERROR(VLOOKUP(B34,Settings!$A$5:$B$7,2,FALSE()),120))),E34-IF(T34&lt;&gt;"",MAX(T34,IFERROR(VLOOKUP(B34,Settings!$A$5:$B$7,2,FALSE()),0)),IFERROR(VLOOKUP(B34,Settings!$A$5:$B$7,2,FALSE()),120))))</f>
        <v/>
      </c>
      <c r="V34" s="77" t="str">
        <f aca="true">IF(E34="","",IF(AND(AND(OR(S34="Yellow",S34="Red"),E34-TODAY()&lt;=Settings!$B$9),TODAY()&lt;E34-IF(T34&lt;&gt;"",MAX(T34,IFERROR(VLOOKUP(B34,Settings!$A$5:$B$7,2,FALSE()),0)),IFERROR(VLOOKUP(B34,Settings!$A$5:$B$7,2,FALSE()),120))),"Health",IF(AND(T34&lt;&gt;"",T34&gt;IFERROR(VLOOKUP(B34,Settings!$A$5:$B$7,2,FALSE()),0)),"Buying cycle","Tier lead time")))</f>
        <v/>
      </c>
      <c r="W34" s="78" t="str">
        <f aca="true">IF(A34="","",IF(D34="","Go live",IF(K34="",IF(TODAY()&gt;J34,"Value Workshop — overdue","Value Workshop"),IF(M34="",IF(TODAY()&gt;L34,"Graduation — overdue","Graduation"),IF(AND(E34&lt;&gt;"",TODAY()&gt;=U34),"Renewal nurture",IF(OR(S34="Yellow",S34="Red"),"Adoption: play due — read the health score","Adoption: plays on signal"))))))</f>
        <v/>
      </c>
      <c r="X34" s="34"/>
    </row>
    <row r="35" customFormat="false" ht="15" hidden="false" customHeight="false" outlineLevel="0" collapsed="false">
      <c r="A35" s="73"/>
      <c r="B35" s="74"/>
      <c r="C35" s="74"/>
      <c r="D35" s="75"/>
      <c r="E35" s="75"/>
      <c r="F35" s="75"/>
      <c r="G35" s="75"/>
      <c r="H35" s="75"/>
      <c r="I35" s="75"/>
      <c r="J35" s="76" t="str">
        <f aca="false">IF(D35="","",D35+30)</f>
        <v/>
      </c>
      <c r="K35" s="75"/>
      <c r="L35" s="76" t="str">
        <f aca="false">IF(D35="","",D35+90)</f>
        <v/>
      </c>
      <c r="M35" s="75"/>
      <c r="N35" s="75"/>
      <c r="O35" s="74"/>
      <c r="P35" s="74"/>
      <c r="Q35" s="75"/>
      <c r="R35" s="75"/>
      <c r="S35" s="74"/>
      <c r="T35" s="74"/>
      <c r="U35" s="76" t="str">
        <f aca="true">IF(E35="","",IF(AND(OR(S35="Yellow",S35="Red"),E35-TODAY()&lt;=Settings!$B$9),MIN(TODAY(),E35-IF(T35&lt;&gt;"",MAX(T35,IFERROR(VLOOKUP(B35,Settings!$A$5:$B$7,2,FALSE()),0)),IFERROR(VLOOKUP(B35,Settings!$A$5:$B$7,2,FALSE()),120))),E35-IF(T35&lt;&gt;"",MAX(T35,IFERROR(VLOOKUP(B35,Settings!$A$5:$B$7,2,FALSE()),0)),IFERROR(VLOOKUP(B35,Settings!$A$5:$B$7,2,FALSE()),120))))</f>
        <v/>
      </c>
      <c r="V35" s="77" t="str">
        <f aca="true">IF(E35="","",IF(AND(AND(OR(S35="Yellow",S35="Red"),E35-TODAY()&lt;=Settings!$B$9),TODAY()&lt;E35-IF(T35&lt;&gt;"",MAX(T35,IFERROR(VLOOKUP(B35,Settings!$A$5:$B$7,2,FALSE()),0)),IFERROR(VLOOKUP(B35,Settings!$A$5:$B$7,2,FALSE()),120))),"Health",IF(AND(T35&lt;&gt;"",T35&gt;IFERROR(VLOOKUP(B35,Settings!$A$5:$B$7,2,FALSE()),0)),"Buying cycle","Tier lead time")))</f>
        <v/>
      </c>
      <c r="W35" s="78" t="str">
        <f aca="true">IF(A35="","",IF(D35="","Go live",IF(K35="",IF(TODAY()&gt;J35,"Value Workshop — overdue","Value Workshop"),IF(M35="",IF(TODAY()&gt;L35,"Graduation — overdue","Graduation"),IF(AND(E35&lt;&gt;"",TODAY()&gt;=U35),"Renewal nurture",IF(OR(S35="Yellow",S35="Red"),"Adoption: play due — read the health score","Adoption: plays on signal"))))))</f>
        <v/>
      </c>
      <c r="X35" s="34"/>
    </row>
    <row r="36" customFormat="false" ht="15" hidden="false" customHeight="false" outlineLevel="0" collapsed="false">
      <c r="A36" s="73"/>
      <c r="B36" s="74"/>
      <c r="C36" s="74"/>
      <c r="D36" s="75"/>
      <c r="E36" s="75"/>
      <c r="F36" s="75"/>
      <c r="G36" s="75"/>
      <c r="H36" s="75"/>
      <c r="I36" s="75"/>
      <c r="J36" s="76" t="str">
        <f aca="false">IF(D36="","",D36+30)</f>
        <v/>
      </c>
      <c r="K36" s="75"/>
      <c r="L36" s="76" t="str">
        <f aca="false">IF(D36="","",D36+90)</f>
        <v/>
      </c>
      <c r="M36" s="75"/>
      <c r="N36" s="75"/>
      <c r="O36" s="74"/>
      <c r="P36" s="74"/>
      <c r="Q36" s="75"/>
      <c r="R36" s="75"/>
      <c r="S36" s="74"/>
      <c r="T36" s="74"/>
      <c r="U36" s="76" t="str">
        <f aca="true">IF(E36="","",IF(AND(OR(S36="Yellow",S36="Red"),E36-TODAY()&lt;=Settings!$B$9),MIN(TODAY(),E36-IF(T36&lt;&gt;"",MAX(T36,IFERROR(VLOOKUP(B36,Settings!$A$5:$B$7,2,FALSE()),0)),IFERROR(VLOOKUP(B36,Settings!$A$5:$B$7,2,FALSE()),120))),E36-IF(T36&lt;&gt;"",MAX(T36,IFERROR(VLOOKUP(B36,Settings!$A$5:$B$7,2,FALSE()),0)),IFERROR(VLOOKUP(B36,Settings!$A$5:$B$7,2,FALSE()),120))))</f>
        <v/>
      </c>
      <c r="V36" s="77" t="str">
        <f aca="true">IF(E36="","",IF(AND(AND(OR(S36="Yellow",S36="Red"),E36-TODAY()&lt;=Settings!$B$9),TODAY()&lt;E36-IF(T36&lt;&gt;"",MAX(T36,IFERROR(VLOOKUP(B36,Settings!$A$5:$B$7,2,FALSE()),0)),IFERROR(VLOOKUP(B36,Settings!$A$5:$B$7,2,FALSE()),120))),"Health",IF(AND(T36&lt;&gt;"",T36&gt;IFERROR(VLOOKUP(B36,Settings!$A$5:$B$7,2,FALSE()),0)),"Buying cycle","Tier lead time")))</f>
        <v/>
      </c>
      <c r="W36" s="78" t="str">
        <f aca="true">IF(A36="","",IF(D36="","Go live",IF(K36="",IF(TODAY()&gt;J36,"Value Workshop — overdue","Value Workshop"),IF(M36="",IF(TODAY()&gt;L36,"Graduation — overdue","Graduation"),IF(AND(E36&lt;&gt;"",TODAY()&gt;=U36),"Renewal nurture",IF(OR(S36="Yellow",S36="Red"),"Adoption: play due — read the health score","Adoption: plays on signal"))))))</f>
        <v/>
      </c>
      <c r="X36" s="34"/>
    </row>
    <row r="37" customFormat="false" ht="15" hidden="false" customHeight="false" outlineLevel="0" collapsed="false">
      <c r="A37" s="73"/>
      <c r="B37" s="74"/>
      <c r="C37" s="74"/>
      <c r="D37" s="75"/>
      <c r="E37" s="75"/>
      <c r="F37" s="75"/>
      <c r="G37" s="75"/>
      <c r="H37" s="75"/>
      <c r="I37" s="75"/>
      <c r="J37" s="76" t="str">
        <f aca="false">IF(D37="","",D37+30)</f>
        <v/>
      </c>
      <c r="K37" s="75"/>
      <c r="L37" s="76" t="str">
        <f aca="false">IF(D37="","",D37+90)</f>
        <v/>
      </c>
      <c r="M37" s="75"/>
      <c r="N37" s="75"/>
      <c r="O37" s="74"/>
      <c r="P37" s="74"/>
      <c r="Q37" s="75"/>
      <c r="R37" s="75"/>
      <c r="S37" s="74"/>
      <c r="T37" s="74"/>
      <c r="U37" s="76" t="str">
        <f aca="true">IF(E37="","",IF(AND(OR(S37="Yellow",S37="Red"),E37-TODAY()&lt;=Settings!$B$9),MIN(TODAY(),E37-IF(T37&lt;&gt;"",MAX(T37,IFERROR(VLOOKUP(B37,Settings!$A$5:$B$7,2,FALSE()),0)),IFERROR(VLOOKUP(B37,Settings!$A$5:$B$7,2,FALSE()),120))),E37-IF(T37&lt;&gt;"",MAX(T37,IFERROR(VLOOKUP(B37,Settings!$A$5:$B$7,2,FALSE()),0)),IFERROR(VLOOKUP(B37,Settings!$A$5:$B$7,2,FALSE()),120))))</f>
        <v/>
      </c>
      <c r="V37" s="77" t="str">
        <f aca="true">IF(E37="","",IF(AND(AND(OR(S37="Yellow",S37="Red"),E37-TODAY()&lt;=Settings!$B$9),TODAY()&lt;E37-IF(T37&lt;&gt;"",MAX(T37,IFERROR(VLOOKUP(B37,Settings!$A$5:$B$7,2,FALSE()),0)),IFERROR(VLOOKUP(B37,Settings!$A$5:$B$7,2,FALSE()),120))),"Health",IF(AND(T37&lt;&gt;"",T37&gt;IFERROR(VLOOKUP(B37,Settings!$A$5:$B$7,2,FALSE()),0)),"Buying cycle","Tier lead time")))</f>
        <v/>
      </c>
      <c r="W37" s="78" t="str">
        <f aca="true">IF(A37="","",IF(D37="","Go live",IF(K37="",IF(TODAY()&gt;J37,"Value Workshop — overdue","Value Workshop"),IF(M37="",IF(TODAY()&gt;L37,"Graduation — overdue","Graduation"),IF(AND(E37&lt;&gt;"",TODAY()&gt;=U37),"Renewal nurture",IF(OR(S37="Yellow",S37="Red"),"Adoption: play due — read the health score","Adoption: plays on signal"))))))</f>
        <v/>
      </c>
      <c r="X37" s="34"/>
    </row>
    <row r="38" customFormat="false" ht="15" hidden="false" customHeight="false" outlineLevel="0" collapsed="false">
      <c r="A38" s="73"/>
      <c r="B38" s="74"/>
      <c r="C38" s="74"/>
      <c r="D38" s="75"/>
      <c r="E38" s="75"/>
      <c r="F38" s="75"/>
      <c r="G38" s="75"/>
      <c r="H38" s="75"/>
      <c r="I38" s="75"/>
      <c r="J38" s="76" t="str">
        <f aca="false">IF(D38="","",D38+30)</f>
        <v/>
      </c>
      <c r="K38" s="75"/>
      <c r="L38" s="76" t="str">
        <f aca="false">IF(D38="","",D38+90)</f>
        <v/>
      </c>
      <c r="M38" s="75"/>
      <c r="N38" s="75"/>
      <c r="O38" s="74"/>
      <c r="P38" s="74"/>
      <c r="Q38" s="75"/>
      <c r="R38" s="75"/>
      <c r="S38" s="74"/>
      <c r="T38" s="74"/>
      <c r="U38" s="76" t="str">
        <f aca="true">IF(E38="","",IF(AND(OR(S38="Yellow",S38="Red"),E38-TODAY()&lt;=Settings!$B$9),MIN(TODAY(),E38-IF(T38&lt;&gt;"",MAX(T38,IFERROR(VLOOKUP(B38,Settings!$A$5:$B$7,2,FALSE()),0)),IFERROR(VLOOKUP(B38,Settings!$A$5:$B$7,2,FALSE()),120))),E38-IF(T38&lt;&gt;"",MAX(T38,IFERROR(VLOOKUP(B38,Settings!$A$5:$B$7,2,FALSE()),0)),IFERROR(VLOOKUP(B38,Settings!$A$5:$B$7,2,FALSE()),120))))</f>
        <v/>
      </c>
      <c r="V38" s="77" t="str">
        <f aca="true">IF(E38="","",IF(AND(AND(OR(S38="Yellow",S38="Red"),E38-TODAY()&lt;=Settings!$B$9),TODAY()&lt;E38-IF(T38&lt;&gt;"",MAX(T38,IFERROR(VLOOKUP(B38,Settings!$A$5:$B$7,2,FALSE()),0)),IFERROR(VLOOKUP(B38,Settings!$A$5:$B$7,2,FALSE()),120))),"Health",IF(AND(T38&lt;&gt;"",T38&gt;IFERROR(VLOOKUP(B38,Settings!$A$5:$B$7,2,FALSE()),0)),"Buying cycle","Tier lead time")))</f>
        <v/>
      </c>
      <c r="W38" s="78" t="str">
        <f aca="true">IF(A38="","",IF(D38="","Go live",IF(K38="",IF(TODAY()&gt;J38,"Value Workshop — overdue","Value Workshop"),IF(M38="",IF(TODAY()&gt;L38,"Graduation — overdue","Graduation"),IF(AND(E38&lt;&gt;"",TODAY()&gt;=U38),"Renewal nurture",IF(OR(S38="Yellow",S38="Red"),"Adoption: play due — read the health score","Adoption: plays on signal"))))))</f>
        <v/>
      </c>
      <c r="X38" s="34"/>
    </row>
    <row r="39" customFormat="false" ht="15" hidden="false" customHeight="false" outlineLevel="0" collapsed="false">
      <c r="A39" s="73"/>
      <c r="B39" s="74"/>
      <c r="C39" s="74"/>
      <c r="D39" s="75"/>
      <c r="E39" s="75"/>
      <c r="F39" s="75"/>
      <c r="G39" s="75"/>
      <c r="H39" s="75"/>
      <c r="I39" s="75"/>
      <c r="J39" s="76" t="str">
        <f aca="false">IF(D39="","",D39+30)</f>
        <v/>
      </c>
      <c r="K39" s="75"/>
      <c r="L39" s="76" t="str">
        <f aca="false">IF(D39="","",D39+90)</f>
        <v/>
      </c>
      <c r="M39" s="75"/>
      <c r="N39" s="75"/>
      <c r="O39" s="74"/>
      <c r="P39" s="74"/>
      <c r="Q39" s="75"/>
      <c r="R39" s="75"/>
      <c r="S39" s="74"/>
      <c r="T39" s="74"/>
      <c r="U39" s="76" t="str">
        <f aca="true">IF(E39="","",IF(AND(OR(S39="Yellow",S39="Red"),E39-TODAY()&lt;=Settings!$B$9),MIN(TODAY(),E39-IF(T39&lt;&gt;"",MAX(T39,IFERROR(VLOOKUP(B39,Settings!$A$5:$B$7,2,FALSE()),0)),IFERROR(VLOOKUP(B39,Settings!$A$5:$B$7,2,FALSE()),120))),E39-IF(T39&lt;&gt;"",MAX(T39,IFERROR(VLOOKUP(B39,Settings!$A$5:$B$7,2,FALSE()),0)),IFERROR(VLOOKUP(B39,Settings!$A$5:$B$7,2,FALSE()),120))))</f>
        <v/>
      </c>
      <c r="V39" s="77" t="str">
        <f aca="true">IF(E39="","",IF(AND(AND(OR(S39="Yellow",S39="Red"),E39-TODAY()&lt;=Settings!$B$9),TODAY()&lt;E39-IF(T39&lt;&gt;"",MAX(T39,IFERROR(VLOOKUP(B39,Settings!$A$5:$B$7,2,FALSE()),0)),IFERROR(VLOOKUP(B39,Settings!$A$5:$B$7,2,FALSE()),120))),"Health",IF(AND(T39&lt;&gt;"",T39&gt;IFERROR(VLOOKUP(B39,Settings!$A$5:$B$7,2,FALSE()),0)),"Buying cycle","Tier lead time")))</f>
        <v/>
      </c>
      <c r="W39" s="78" t="str">
        <f aca="true">IF(A39="","",IF(D39="","Go live",IF(K39="",IF(TODAY()&gt;J39,"Value Workshop — overdue","Value Workshop"),IF(M39="",IF(TODAY()&gt;L39,"Graduation — overdue","Graduation"),IF(AND(E39&lt;&gt;"",TODAY()&gt;=U39),"Renewal nurture",IF(OR(S39="Yellow",S39="Red"),"Adoption: play due — read the health score","Adoption: plays on signal"))))))</f>
        <v/>
      </c>
      <c r="X39" s="34"/>
    </row>
    <row r="40" customFormat="false" ht="15" hidden="false" customHeight="false" outlineLevel="0" collapsed="false">
      <c r="A40" s="73"/>
      <c r="B40" s="74"/>
      <c r="C40" s="74"/>
      <c r="D40" s="75"/>
      <c r="E40" s="75"/>
      <c r="F40" s="75"/>
      <c r="G40" s="75"/>
      <c r="H40" s="75"/>
      <c r="I40" s="75"/>
      <c r="J40" s="76" t="str">
        <f aca="false">IF(D40="","",D40+30)</f>
        <v/>
      </c>
      <c r="K40" s="75"/>
      <c r="L40" s="76" t="str">
        <f aca="false">IF(D40="","",D40+90)</f>
        <v/>
      </c>
      <c r="M40" s="75"/>
      <c r="N40" s="75"/>
      <c r="O40" s="74"/>
      <c r="P40" s="74"/>
      <c r="Q40" s="75"/>
      <c r="R40" s="75"/>
      <c r="S40" s="74"/>
      <c r="T40" s="74"/>
      <c r="U40" s="76" t="str">
        <f aca="true">IF(E40="","",IF(AND(OR(S40="Yellow",S40="Red"),E40-TODAY()&lt;=Settings!$B$9),MIN(TODAY(),E40-IF(T40&lt;&gt;"",MAX(T40,IFERROR(VLOOKUP(B40,Settings!$A$5:$B$7,2,FALSE()),0)),IFERROR(VLOOKUP(B40,Settings!$A$5:$B$7,2,FALSE()),120))),E40-IF(T40&lt;&gt;"",MAX(T40,IFERROR(VLOOKUP(B40,Settings!$A$5:$B$7,2,FALSE()),0)),IFERROR(VLOOKUP(B40,Settings!$A$5:$B$7,2,FALSE()),120))))</f>
        <v/>
      </c>
      <c r="V40" s="77" t="str">
        <f aca="true">IF(E40="","",IF(AND(AND(OR(S40="Yellow",S40="Red"),E40-TODAY()&lt;=Settings!$B$9),TODAY()&lt;E40-IF(T40&lt;&gt;"",MAX(T40,IFERROR(VLOOKUP(B40,Settings!$A$5:$B$7,2,FALSE()),0)),IFERROR(VLOOKUP(B40,Settings!$A$5:$B$7,2,FALSE()),120))),"Health",IF(AND(T40&lt;&gt;"",T40&gt;IFERROR(VLOOKUP(B40,Settings!$A$5:$B$7,2,FALSE()),0)),"Buying cycle","Tier lead time")))</f>
        <v/>
      </c>
      <c r="W40" s="78" t="str">
        <f aca="true">IF(A40="","",IF(D40="","Go live",IF(K40="",IF(TODAY()&gt;J40,"Value Workshop — overdue","Value Workshop"),IF(M40="",IF(TODAY()&gt;L40,"Graduation — overdue","Graduation"),IF(AND(E40&lt;&gt;"",TODAY()&gt;=U40),"Renewal nurture",IF(OR(S40="Yellow",S40="Red"),"Adoption: play due — read the health score","Adoption: plays on signal"))))))</f>
        <v/>
      </c>
      <c r="X40" s="34"/>
    </row>
    <row r="41" customFormat="false" ht="15" hidden="false" customHeight="false" outlineLevel="0" collapsed="false">
      <c r="A41" s="73"/>
      <c r="B41" s="74"/>
      <c r="C41" s="74"/>
      <c r="D41" s="75"/>
      <c r="E41" s="75"/>
      <c r="F41" s="75"/>
      <c r="G41" s="75"/>
      <c r="H41" s="75"/>
      <c r="I41" s="75"/>
      <c r="J41" s="76" t="str">
        <f aca="false">IF(D41="","",D41+30)</f>
        <v/>
      </c>
      <c r="K41" s="75"/>
      <c r="L41" s="76" t="str">
        <f aca="false">IF(D41="","",D41+90)</f>
        <v/>
      </c>
      <c r="M41" s="75"/>
      <c r="N41" s="75"/>
      <c r="O41" s="74"/>
      <c r="P41" s="74"/>
      <c r="Q41" s="75"/>
      <c r="R41" s="75"/>
      <c r="S41" s="74"/>
      <c r="T41" s="74"/>
      <c r="U41" s="76" t="str">
        <f aca="true">IF(E41="","",IF(AND(OR(S41="Yellow",S41="Red"),E41-TODAY()&lt;=Settings!$B$9),MIN(TODAY(),E41-IF(T41&lt;&gt;"",MAX(T41,IFERROR(VLOOKUP(B41,Settings!$A$5:$B$7,2,FALSE()),0)),IFERROR(VLOOKUP(B41,Settings!$A$5:$B$7,2,FALSE()),120))),E41-IF(T41&lt;&gt;"",MAX(T41,IFERROR(VLOOKUP(B41,Settings!$A$5:$B$7,2,FALSE()),0)),IFERROR(VLOOKUP(B41,Settings!$A$5:$B$7,2,FALSE()),120))))</f>
        <v/>
      </c>
      <c r="V41" s="77" t="str">
        <f aca="true">IF(E41="","",IF(AND(AND(OR(S41="Yellow",S41="Red"),E41-TODAY()&lt;=Settings!$B$9),TODAY()&lt;E41-IF(T41&lt;&gt;"",MAX(T41,IFERROR(VLOOKUP(B41,Settings!$A$5:$B$7,2,FALSE()),0)),IFERROR(VLOOKUP(B41,Settings!$A$5:$B$7,2,FALSE()),120))),"Health",IF(AND(T41&lt;&gt;"",T41&gt;IFERROR(VLOOKUP(B41,Settings!$A$5:$B$7,2,FALSE()),0)),"Buying cycle","Tier lead time")))</f>
        <v/>
      </c>
      <c r="W41" s="78" t="str">
        <f aca="true">IF(A41="","",IF(D41="","Go live",IF(K41="",IF(TODAY()&gt;J41,"Value Workshop — overdue","Value Workshop"),IF(M41="",IF(TODAY()&gt;L41,"Graduation — overdue","Graduation"),IF(AND(E41&lt;&gt;"",TODAY()&gt;=U41),"Renewal nurture",IF(OR(S41="Yellow",S41="Red"),"Adoption: play due — read the health score","Adoption: plays on signal"))))))</f>
        <v/>
      </c>
      <c r="X41" s="34"/>
    </row>
    <row r="42" customFormat="false" ht="15" hidden="false" customHeight="false" outlineLevel="0" collapsed="false">
      <c r="A42" s="73"/>
      <c r="B42" s="74"/>
      <c r="C42" s="74"/>
      <c r="D42" s="75"/>
      <c r="E42" s="75"/>
      <c r="F42" s="75"/>
      <c r="G42" s="75"/>
      <c r="H42" s="75"/>
      <c r="I42" s="75"/>
      <c r="J42" s="76" t="str">
        <f aca="false">IF(D42="","",D42+30)</f>
        <v/>
      </c>
      <c r="K42" s="75"/>
      <c r="L42" s="76" t="str">
        <f aca="false">IF(D42="","",D42+90)</f>
        <v/>
      </c>
      <c r="M42" s="75"/>
      <c r="N42" s="75"/>
      <c r="O42" s="74"/>
      <c r="P42" s="74"/>
      <c r="Q42" s="75"/>
      <c r="R42" s="75"/>
      <c r="S42" s="74"/>
      <c r="T42" s="74"/>
      <c r="U42" s="76" t="str">
        <f aca="true">IF(E42="","",IF(AND(OR(S42="Yellow",S42="Red"),E42-TODAY()&lt;=Settings!$B$9),MIN(TODAY(),E42-IF(T42&lt;&gt;"",MAX(T42,IFERROR(VLOOKUP(B42,Settings!$A$5:$B$7,2,FALSE()),0)),IFERROR(VLOOKUP(B42,Settings!$A$5:$B$7,2,FALSE()),120))),E42-IF(T42&lt;&gt;"",MAX(T42,IFERROR(VLOOKUP(B42,Settings!$A$5:$B$7,2,FALSE()),0)),IFERROR(VLOOKUP(B42,Settings!$A$5:$B$7,2,FALSE()),120))))</f>
        <v/>
      </c>
      <c r="V42" s="77" t="str">
        <f aca="true">IF(E42="","",IF(AND(AND(OR(S42="Yellow",S42="Red"),E42-TODAY()&lt;=Settings!$B$9),TODAY()&lt;E42-IF(T42&lt;&gt;"",MAX(T42,IFERROR(VLOOKUP(B42,Settings!$A$5:$B$7,2,FALSE()),0)),IFERROR(VLOOKUP(B42,Settings!$A$5:$B$7,2,FALSE()),120))),"Health",IF(AND(T42&lt;&gt;"",T42&gt;IFERROR(VLOOKUP(B42,Settings!$A$5:$B$7,2,FALSE()),0)),"Buying cycle","Tier lead time")))</f>
        <v/>
      </c>
      <c r="W42" s="78" t="str">
        <f aca="true">IF(A42="","",IF(D42="","Go live",IF(K42="",IF(TODAY()&gt;J42,"Value Workshop — overdue","Value Workshop"),IF(M42="",IF(TODAY()&gt;L42,"Graduation — overdue","Graduation"),IF(AND(E42&lt;&gt;"",TODAY()&gt;=U42),"Renewal nurture",IF(OR(S42="Yellow",S42="Red"),"Adoption: play due — read the health score","Adoption: plays on signal"))))))</f>
        <v/>
      </c>
      <c r="X42" s="34"/>
    </row>
    <row r="43" customFormat="false" ht="15" hidden="false" customHeight="false" outlineLevel="0" collapsed="false">
      <c r="A43" s="73"/>
      <c r="B43" s="74"/>
      <c r="C43" s="74"/>
      <c r="D43" s="75"/>
      <c r="E43" s="75"/>
      <c r="F43" s="75"/>
      <c r="G43" s="75"/>
      <c r="H43" s="75"/>
      <c r="I43" s="75"/>
      <c r="J43" s="76" t="str">
        <f aca="false">IF(D43="","",D43+30)</f>
        <v/>
      </c>
      <c r="K43" s="75"/>
      <c r="L43" s="76" t="str">
        <f aca="false">IF(D43="","",D43+90)</f>
        <v/>
      </c>
      <c r="M43" s="75"/>
      <c r="N43" s="75"/>
      <c r="O43" s="74"/>
      <c r="P43" s="74"/>
      <c r="Q43" s="75"/>
      <c r="R43" s="75"/>
      <c r="S43" s="74"/>
      <c r="T43" s="74"/>
      <c r="U43" s="76" t="str">
        <f aca="true">IF(E43="","",IF(AND(OR(S43="Yellow",S43="Red"),E43-TODAY()&lt;=Settings!$B$9),MIN(TODAY(),E43-IF(T43&lt;&gt;"",MAX(T43,IFERROR(VLOOKUP(B43,Settings!$A$5:$B$7,2,FALSE()),0)),IFERROR(VLOOKUP(B43,Settings!$A$5:$B$7,2,FALSE()),120))),E43-IF(T43&lt;&gt;"",MAX(T43,IFERROR(VLOOKUP(B43,Settings!$A$5:$B$7,2,FALSE()),0)),IFERROR(VLOOKUP(B43,Settings!$A$5:$B$7,2,FALSE()),120))))</f>
        <v/>
      </c>
      <c r="V43" s="77" t="str">
        <f aca="true">IF(E43="","",IF(AND(AND(OR(S43="Yellow",S43="Red"),E43-TODAY()&lt;=Settings!$B$9),TODAY()&lt;E43-IF(T43&lt;&gt;"",MAX(T43,IFERROR(VLOOKUP(B43,Settings!$A$5:$B$7,2,FALSE()),0)),IFERROR(VLOOKUP(B43,Settings!$A$5:$B$7,2,FALSE()),120))),"Health",IF(AND(T43&lt;&gt;"",T43&gt;IFERROR(VLOOKUP(B43,Settings!$A$5:$B$7,2,FALSE()),0)),"Buying cycle","Tier lead time")))</f>
        <v/>
      </c>
      <c r="W43" s="78" t="str">
        <f aca="true">IF(A43="","",IF(D43="","Go live",IF(K43="",IF(TODAY()&gt;J43,"Value Workshop — overdue","Value Workshop"),IF(M43="",IF(TODAY()&gt;L43,"Graduation — overdue","Graduation"),IF(AND(E43&lt;&gt;"",TODAY()&gt;=U43),"Renewal nurture",IF(OR(S43="Yellow",S43="Red"),"Adoption: play due — read the health score","Adoption: plays on signal"))))))</f>
        <v/>
      </c>
      <c r="X43" s="34"/>
    </row>
    <row r="44" customFormat="false" ht="15" hidden="false" customHeight="false" outlineLevel="0" collapsed="false">
      <c r="A44" s="73"/>
      <c r="B44" s="74"/>
      <c r="C44" s="74"/>
      <c r="D44" s="75"/>
      <c r="E44" s="75"/>
      <c r="F44" s="75"/>
      <c r="G44" s="75"/>
      <c r="H44" s="75"/>
      <c r="I44" s="75"/>
      <c r="J44" s="76" t="str">
        <f aca="false">IF(D44="","",D44+30)</f>
        <v/>
      </c>
      <c r="K44" s="75"/>
      <c r="L44" s="76" t="str">
        <f aca="false">IF(D44="","",D44+90)</f>
        <v/>
      </c>
      <c r="M44" s="75"/>
      <c r="N44" s="75"/>
      <c r="O44" s="74"/>
      <c r="P44" s="74"/>
      <c r="Q44" s="75"/>
      <c r="R44" s="75"/>
      <c r="S44" s="74"/>
      <c r="T44" s="74"/>
      <c r="U44" s="76" t="str">
        <f aca="true">IF(E44="","",IF(AND(OR(S44="Yellow",S44="Red"),E44-TODAY()&lt;=Settings!$B$9),MIN(TODAY(),E44-IF(T44&lt;&gt;"",MAX(T44,IFERROR(VLOOKUP(B44,Settings!$A$5:$B$7,2,FALSE()),0)),IFERROR(VLOOKUP(B44,Settings!$A$5:$B$7,2,FALSE()),120))),E44-IF(T44&lt;&gt;"",MAX(T44,IFERROR(VLOOKUP(B44,Settings!$A$5:$B$7,2,FALSE()),0)),IFERROR(VLOOKUP(B44,Settings!$A$5:$B$7,2,FALSE()),120))))</f>
        <v/>
      </c>
      <c r="V44" s="77" t="str">
        <f aca="true">IF(E44="","",IF(AND(AND(OR(S44="Yellow",S44="Red"),E44-TODAY()&lt;=Settings!$B$9),TODAY()&lt;E44-IF(T44&lt;&gt;"",MAX(T44,IFERROR(VLOOKUP(B44,Settings!$A$5:$B$7,2,FALSE()),0)),IFERROR(VLOOKUP(B44,Settings!$A$5:$B$7,2,FALSE()),120))),"Health",IF(AND(T44&lt;&gt;"",T44&gt;IFERROR(VLOOKUP(B44,Settings!$A$5:$B$7,2,FALSE()),0)),"Buying cycle","Tier lead time")))</f>
        <v/>
      </c>
      <c r="W44" s="78" t="str">
        <f aca="true">IF(A44="","",IF(D44="","Go live",IF(K44="",IF(TODAY()&gt;J44,"Value Workshop — overdue","Value Workshop"),IF(M44="",IF(TODAY()&gt;L44,"Graduation — overdue","Graduation"),IF(AND(E44&lt;&gt;"",TODAY()&gt;=U44),"Renewal nurture",IF(OR(S44="Yellow",S44="Red"),"Adoption: play due — read the health score","Adoption: plays on signal"))))))</f>
        <v/>
      </c>
      <c r="X44" s="34"/>
    </row>
    <row r="45" customFormat="false" ht="15" hidden="false" customHeight="false" outlineLevel="0" collapsed="false">
      <c r="A45" s="73"/>
      <c r="B45" s="74"/>
      <c r="C45" s="74"/>
      <c r="D45" s="75"/>
      <c r="E45" s="75"/>
      <c r="F45" s="75"/>
      <c r="G45" s="75"/>
      <c r="H45" s="75"/>
      <c r="I45" s="75"/>
      <c r="J45" s="76" t="str">
        <f aca="false">IF(D45="","",D45+30)</f>
        <v/>
      </c>
      <c r="K45" s="75"/>
      <c r="L45" s="76" t="str">
        <f aca="false">IF(D45="","",D45+90)</f>
        <v/>
      </c>
      <c r="M45" s="75"/>
      <c r="N45" s="75"/>
      <c r="O45" s="74"/>
      <c r="P45" s="74"/>
      <c r="Q45" s="75"/>
      <c r="R45" s="75"/>
      <c r="S45" s="74"/>
      <c r="T45" s="74"/>
      <c r="U45" s="76" t="str">
        <f aca="true">IF(E45="","",IF(AND(OR(S45="Yellow",S45="Red"),E45-TODAY()&lt;=Settings!$B$9),MIN(TODAY(),E45-IF(T45&lt;&gt;"",MAX(T45,IFERROR(VLOOKUP(B45,Settings!$A$5:$B$7,2,FALSE()),0)),IFERROR(VLOOKUP(B45,Settings!$A$5:$B$7,2,FALSE()),120))),E45-IF(T45&lt;&gt;"",MAX(T45,IFERROR(VLOOKUP(B45,Settings!$A$5:$B$7,2,FALSE()),0)),IFERROR(VLOOKUP(B45,Settings!$A$5:$B$7,2,FALSE()),120))))</f>
        <v/>
      </c>
      <c r="V45" s="77" t="str">
        <f aca="true">IF(E45="","",IF(AND(AND(OR(S45="Yellow",S45="Red"),E45-TODAY()&lt;=Settings!$B$9),TODAY()&lt;E45-IF(T45&lt;&gt;"",MAX(T45,IFERROR(VLOOKUP(B45,Settings!$A$5:$B$7,2,FALSE()),0)),IFERROR(VLOOKUP(B45,Settings!$A$5:$B$7,2,FALSE()),120))),"Health",IF(AND(T45&lt;&gt;"",T45&gt;IFERROR(VLOOKUP(B45,Settings!$A$5:$B$7,2,FALSE()),0)),"Buying cycle","Tier lead time")))</f>
        <v/>
      </c>
      <c r="W45" s="78" t="str">
        <f aca="true">IF(A45="","",IF(D45="","Go live",IF(K45="",IF(TODAY()&gt;J45,"Value Workshop — overdue","Value Workshop"),IF(M45="",IF(TODAY()&gt;L45,"Graduation — overdue","Graduation"),IF(AND(E45&lt;&gt;"",TODAY()&gt;=U45),"Renewal nurture",IF(OR(S45="Yellow",S45="Red"),"Adoption: play due — read the health score","Adoption: plays on signal"))))))</f>
        <v/>
      </c>
      <c r="X45" s="34"/>
    </row>
    <row r="46" customFormat="false" ht="15" hidden="false" customHeight="false" outlineLevel="0" collapsed="false">
      <c r="A46" s="73"/>
      <c r="B46" s="74"/>
      <c r="C46" s="74"/>
      <c r="D46" s="75"/>
      <c r="E46" s="75"/>
      <c r="F46" s="75"/>
      <c r="G46" s="75"/>
      <c r="H46" s="75"/>
      <c r="I46" s="75"/>
      <c r="J46" s="76" t="str">
        <f aca="false">IF(D46="","",D46+30)</f>
        <v/>
      </c>
      <c r="K46" s="75"/>
      <c r="L46" s="76" t="str">
        <f aca="false">IF(D46="","",D46+90)</f>
        <v/>
      </c>
      <c r="M46" s="75"/>
      <c r="N46" s="75"/>
      <c r="O46" s="74"/>
      <c r="P46" s="74"/>
      <c r="Q46" s="75"/>
      <c r="R46" s="75"/>
      <c r="S46" s="74"/>
      <c r="T46" s="74"/>
      <c r="U46" s="76" t="str">
        <f aca="true">IF(E46="","",IF(AND(OR(S46="Yellow",S46="Red"),E46-TODAY()&lt;=Settings!$B$9),MIN(TODAY(),E46-IF(T46&lt;&gt;"",MAX(T46,IFERROR(VLOOKUP(B46,Settings!$A$5:$B$7,2,FALSE()),0)),IFERROR(VLOOKUP(B46,Settings!$A$5:$B$7,2,FALSE()),120))),E46-IF(T46&lt;&gt;"",MAX(T46,IFERROR(VLOOKUP(B46,Settings!$A$5:$B$7,2,FALSE()),0)),IFERROR(VLOOKUP(B46,Settings!$A$5:$B$7,2,FALSE()),120))))</f>
        <v/>
      </c>
      <c r="V46" s="77" t="str">
        <f aca="true">IF(E46="","",IF(AND(AND(OR(S46="Yellow",S46="Red"),E46-TODAY()&lt;=Settings!$B$9),TODAY()&lt;E46-IF(T46&lt;&gt;"",MAX(T46,IFERROR(VLOOKUP(B46,Settings!$A$5:$B$7,2,FALSE()),0)),IFERROR(VLOOKUP(B46,Settings!$A$5:$B$7,2,FALSE()),120))),"Health",IF(AND(T46&lt;&gt;"",T46&gt;IFERROR(VLOOKUP(B46,Settings!$A$5:$B$7,2,FALSE()),0)),"Buying cycle","Tier lead time")))</f>
        <v/>
      </c>
      <c r="W46" s="78" t="str">
        <f aca="true">IF(A46="","",IF(D46="","Go live",IF(K46="",IF(TODAY()&gt;J46,"Value Workshop — overdue","Value Workshop"),IF(M46="",IF(TODAY()&gt;L46,"Graduation — overdue","Graduation"),IF(AND(E46&lt;&gt;"",TODAY()&gt;=U46),"Renewal nurture",IF(OR(S46="Yellow",S46="Red"),"Adoption: play due — read the health score","Adoption: plays on signal"))))))</f>
        <v/>
      </c>
      <c r="X46" s="34"/>
    </row>
    <row r="47" customFormat="false" ht="15" hidden="false" customHeight="false" outlineLevel="0" collapsed="false">
      <c r="A47" s="73"/>
      <c r="B47" s="74"/>
      <c r="C47" s="74"/>
      <c r="D47" s="75"/>
      <c r="E47" s="75"/>
      <c r="F47" s="75"/>
      <c r="G47" s="75"/>
      <c r="H47" s="75"/>
      <c r="I47" s="75"/>
      <c r="J47" s="76" t="str">
        <f aca="false">IF(D47="","",D47+30)</f>
        <v/>
      </c>
      <c r="K47" s="75"/>
      <c r="L47" s="76" t="str">
        <f aca="false">IF(D47="","",D47+90)</f>
        <v/>
      </c>
      <c r="M47" s="75"/>
      <c r="N47" s="75"/>
      <c r="O47" s="74"/>
      <c r="P47" s="74"/>
      <c r="Q47" s="75"/>
      <c r="R47" s="75"/>
      <c r="S47" s="74"/>
      <c r="T47" s="74"/>
      <c r="U47" s="76" t="str">
        <f aca="true">IF(E47="","",IF(AND(OR(S47="Yellow",S47="Red"),E47-TODAY()&lt;=Settings!$B$9),MIN(TODAY(),E47-IF(T47&lt;&gt;"",MAX(T47,IFERROR(VLOOKUP(B47,Settings!$A$5:$B$7,2,FALSE()),0)),IFERROR(VLOOKUP(B47,Settings!$A$5:$B$7,2,FALSE()),120))),E47-IF(T47&lt;&gt;"",MAX(T47,IFERROR(VLOOKUP(B47,Settings!$A$5:$B$7,2,FALSE()),0)),IFERROR(VLOOKUP(B47,Settings!$A$5:$B$7,2,FALSE()),120))))</f>
        <v/>
      </c>
      <c r="V47" s="77" t="str">
        <f aca="true">IF(E47="","",IF(AND(AND(OR(S47="Yellow",S47="Red"),E47-TODAY()&lt;=Settings!$B$9),TODAY()&lt;E47-IF(T47&lt;&gt;"",MAX(T47,IFERROR(VLOOKUP(B47,Settings!$A$5:$B$7,2,FALSE()),0)),IFERROR(VLOOKUP(B47,Settings!$A$5:$B$7,2,FALSE()),120))),"Health",IF(AND(T47&lt;&gt;"",T47&gt;IFERROR(VLOOKUP(B47,Settings!$A$5:$B$7,2,FALSE()),0)),"Buying cycle","Tier lead time")))</f>
        <v/>
      </c>
      <c r="W47" s="78" t="str">
        <f aca="true">IF(A47="","",IF(D47="","Go live",IF(K47="",IF(TODAY()&gt;J47,"Value Workshop — overdue","Value Workshop"),IF(M47="",IF(TODAY()&gt;L47,"Graduation — overdue","Graduation"),IF(AND(E47&lt;&gt;"",TODAY()&gt;=U47),"Renewal nurture",IF(OR(S47="Yellow",S47="Red"),"Adoption: play due — read the health score","Adoption: plays on signal"))))))</f>
        <v/>
      </c>
      <c r="X47" s="34"/>
    </row>
    <row r="48" customFormat="false" ht="15" hidden="false" customHeight="false" outlineLevel="0" collapsed="false">
      <c r="A48" s="73"/>
      <c r="B48" s="74"/>
      <c r="C48" s="74"/>
      <c r="D48" s="75"/>
      <c r="E48" s="75"/>
      <c r="F48" s="75"/>
      <c r="G48" s="75"/>
      <c r="H48" s="75"/>
      <c r="I48" s="75"/>
      <c r="J48" s="76" t="str">
        <f aca="false">IF(D48="","",D48+30)</f>
        <v/>
      </c>
      <c r="K48" s="75"/>
      <c r="L48" s="76" t="str">
        <f aca="false">IF(D48="","",D48+90)</f>
        <v/>
      </c>
      <c r="M48" s="75"/>
      <c r="N48" s="75"/>
      <c r="O48" s="74"/>
      <c r="P48" s="74"/>
      <c r="Q48" s="75"/>
      <c r="R48" s="75"/>
      <c r="S48" s="74"/>
      <c r="T48" s="74"/>
      <c r="U48" s="76" t="str">
        <f aca="true">IF(E48="","",IF(AND(OR(S48="Yellow",S48="Red"),E48-TODAY()&lt;=Settings!$B$9),MIN(TODAY(),E48-IF(T48&lt;&gt;"",MAX(T48,IFERROR(VLOOKUP(B48,Settings!$A$5:$B$7,2,FALSE()),0)),IFERROR(VLOOKUP(B48,Settings!$A$5:$B$7,2,FALSE()),120))),E48-IF(T48&lt;&gt;"",MAX(T48,IFERROR(VLOOKUP(B48,Settings!$A$5:$B$7,2,FALSE()),0)),IFERROR(VLOOKUP(B48,Settings!$A$5:$B$7,2,FALSE()),120))))</f>
        <v/>
      </c>
      <c r="V48" s="77" t="str">
        <f aca="true">IF(E48="","",IF(AND(AND(OR(S48="Yellow",S48="Red"),E48-TODAY()&lt;=Settings!$B$9),TODAY()&lt;E48-IF(T48&lt;&gt;"",MAX(T48,IFERROR(VLOOKUP(B48,Settings!$A$5:$B$7,2,FALSE()),0)),IFERROR(VLOOKUP(B48,Settings!$A$5:$B$7,2,FALSE()),120))),"Health",IF(AND(T48&lt;&gt;"",T48&gt;IFERROR(VLOOKUP(B48,Settings!$A$5:$B$7,2,FALSE()),0)),"Buying cycle","Tier lead time")))</f>
        <v/>
      </c>
      <c r="W48" s="78" t="str">
        <f aca="true">IF(A48="","",IF(D48="","Go live",IF(K48="",IF(TODAY()&gt;J48,"Value Workshop — overdue","Value Workshop"),IF(M48="",IF(TODAY()&gt;L48,"Graduation — overdue","Graduation"),IF(AND(E48&lt;&gt;"",TODAY()&gt;=U48),"Renewal nurture",IF(OR(S48="Yellow",S48="Red"),"Adoption: play due — read the health score","Adoption: plays on signal"))))))</f>
        <v/>
      </c>
      <c r="X48" s="34"/>
    </row>
    <row r="49" customFormat="false" ht="15" hidden="false" customHeight="false" outlineLevel="0" collapsed="false">
      <c r="A49" s="73"/>
      <c r="B49" s="74"/>
      <c r="C49" s="74"/>
      <c r="D49" s="75"/>
      <c r="E49" s="75"/>
      <c r="F49" s="75"/>
      <c r="G49" s="75"/>
      <c r="H49" s="75"/>
      <c r="I49" s="75"/>
      <c r="J49" s="76" t="str">
        <f aca="false">IF(D49="","",D49+30)</f>
        <v/>
      </c>
      <c r="K49" s="75"/>
      <c r="L49" s="76" t="str">
        <f aca="false">IF(D49="","",D49+90)</f>
        <v/>
      </c>
      <c r="M49" s="75"/>
      <c r="N49" s="75"/>
      <c r="O49" s="74"/>
      <c r="P49" s="74"/>
      <c r="Q49" s="75"/>
      <c r="R49" s="75"/>
      <c r="S49" s="74"/>
      <c r="T49" s="74"/>
      <c r="U49" s="76" t="str">
        <f aca="true">IF(E49="","",IF(AND(OR(S49="Yellow",S49="Red"),E49-TODAY()&lt;=Settings!$B$9),MIN(TODAY(),E49-IF(T49&lt;&gt;"",MAX(T49,IFERROR(VLOOKUP(B49,Settings!$A$5:$B$7,2,FALSE()),0)),IFERROR(VLOOKUP(B49,Settings!$A$5:$B$7,2,FALSE()),120))),E49-IF(T49&lt;&gt;"",MAX(T49,IFERROR(VLOOKUP(B49,Settings!$A$5:$B$7,2,FALSE()),0)),IFERROR(VLOOKUP(B49,Settings!$A$5:$B$7,2,FALSE()),120))))</f>
        <v/>
      </c>
      <c r="V49" s="77" t="str">
        <f aca="true">IF(E49="","",IF(AND(AND(OR(S49="Yellow",S49="Red"),E49-TODAY()&lt;=Settings!$B$9),TODAY()&lt;E49-IF(T49&lt;&gt;"",MAX(T49,IFERROR(VLOOKUP(B49,Settings!$A$5:$B$7,2,FALSE()),0)),IFERROR(VLOOKUP(B49,Settings!$A$5:$B$7,2,FALSE()),120))),"Health",IF(AND(T49&lt;&gt;"",T49&gt;IFERROR(VLOOKUP(B49,Settings!$A$5:$B$7,2,FALSE()),0)),"Buying cycle","Tier lead time")))</f>
        <v/>
      </c>
      <c r="W49" s="78" t="str">
        <f aca="true">IF(A49="","",IF(D49="","Go live",IF(K49="",IF(TODAY()&gt;J49,"Value Workshop — overdue","Value Workshop"),IF(M49="",IF(TODAY()&gt;L49,"Graduation — overdue","Graduation"),IF(AND(E49&lt;&gt;"",TODAY()&gt;=U49),"Renewal nurture",IF(OR(S49="Yellow",S49="Red"),"Adoption: play due — read the health score","Adoption: plays on signal"))))))</f>
        <v/>
      </c>
      <c r="X49" s="34"/>
    </row>
    <row r="50" customFormat="false" ht="15" hidden="false" customHeight="false" outlineLevel="0" collapsed="false">
      <c r="A50" s="73"/>
      <c r="B50" s="74"/>
      <c r="C50" s="74"/>
      <c r="D50" s="75"/>
      <c r="E50" s="75"/>
      <c r="F50" s="75"/>
      <c r="G50" s="75"/>
      <c r="H50" s="75"/>
      <c r="I50" s="75"/>
      <c r="J50" s="76" t="str">
        <f aca="false">IF(D50="","",D50+30)</f>
        <v/>
      </c>
      <c r="K50" s="75"/>
      <c r="L50" s="76" t="str">
        <f aca="false">IF(D50="","",D50+90)</f>
        <v/>
      </c>
      <c r="M50" s="75"/>
      <c r="N50" s="75"/>
      <c r="O50" s="74"/>
      <c r="P50" s="74"/>
      <c r="Q50" s="75"/>
      <c r="R50" s="75"/>
      <c r="S50" s="74"/>
      <c r="T50" s="74"/>
      <c r="U50" s="76" t="str">
        <f aca="true">IF(E50="","",IF(AND(OR(S50="Yellow",S50="Red"),E50-TODAY()&lt;=Settings!$B$9),MIN(TODAY(),E50-IF(T50&lt;&gt;"",MAX(T50,IFERROR(VLOOKUP(B50,Settings!$A$5:$B$7,2,FALSE()),0)),IFERROR(VLOOKUP(B50,Settings!$A$5:$B$7,2,FALSE()),120))),E50-IF(T50&lt;&gt;"",MAX(T50,IFERROR(VLOOKUP(B50,Settings!$A$5:$B$7,2,FALSE()),0)),IFERROR(VLOOKUP(B50,Settings!$A$5:$B$7,2,FALSE()),120))))</f>
        <v/>
      </c>
      <c r="V50" s="77" t="str">
        <f aca="true">IF(E50="","",IF(AND(AND(OR(S50="Yellow",S50="Red"),E50-TODAY()&lt;=Settings!$B$9),TODAY()&lt;E50-IF(T50&lt;&gt;"",MAX(T50,IFERROR(VLOOKUP(B50,Settings!$A$5:$B$7,2,FALSE()),0)),IFERROR(VLOOKUP(B50,Settings!$A$5:$B$7,2,FALSE()),120))),"Health",IF(AND(T50&lt;&gt;"",T50&gt;IFERROR(VLOOKUP(B50,Settings!$A$5:$B$7,2,FALSE()),0)),"Buying cycle","Tier lead time")))</f>
        <v/>
      </c>
      <c r="W50" s="78" t="str">
        <f aca="true">IF(A50="","",IF(D50="","Go live",IF(K50="",IF(TODAY()&gt;J50,"Value Workshop — overdue","Value Workshop"),IF(M50="",IF(TODAY()&gt;L50,"Graduation — overdue","Graduation"),IF(AND(E50&lt;&gt;"",TODAY()&gt;=U50),"Renewal nurture",IF(OR(S50="Yellow",S50="Red"),"Adoption: play due — read the health score","Adoption: plays on signal"))))))</f>
        <v/>
      </c>
      <c r="X50" s="34"/>
    </row>
    <row r="51" customFormat="false" ht="15" hidden="false" customHeight="false" outlineLevel="0" collapsed="false">
      <c r="A51" s="73"/>
      <c r="B51" s="74"/>
      <c r="C51" s="74"/>
      <c r="D51" s="75"/>
      <c r="E51" s="75"/>
      <c r="F51" s="75"/>
      <c r="G51" s="75"/>
      <c r="H51" s="75"/>
      <c r="I51" s="75"/>
      <c r="J51" s="76" t="str">
        <f aca="false">IF(D51="","",D51+30)</f>
        <v/>
      </c>
      <c r="K51" s="75"/>
      <c r="L51" s="76" t="str">
        <f aca="false">IF(D51="","",D51+90)</f>
        <v/>
      </c>
      <c r="M51" s="75"/>
      <c r="N51" s="75"/>
      <c r="O51" s="74"/>
      <c r="P51" s="74"/>
      <c r="Q51" s="75"/>
      <c r="R51" s="75"/>
      <c r="S51" s="74"/>
      <c r="T51" s="74"/>
      <c r="U51" s="76" t="str">
        <f aca="true">IF(E51="","",IF(AND(OR(S51="Yellow",S51="Red"),E51-TODAY()&lt;=Settings!$B$9),MIN(TODAY(),E51-IF(T51&lt;&gt;"",MAX(T51,IFERROR(VLOOKUP(B51,Settings!$A$5:$B$7,2,FALSE()),0)),IFERROR(VLOOKUP(B51,Settings!$A$5:$B$7,2,FALSE()),120))),E51-IF(T51&lt;&gt;"",MAX(T51,IFERROR(VLOOKUP(B51,Settings!$A$5:$B$7,2,FALSE()),0)),IFERROR(VLOOKUP(B51,Settings!$A$5:$B$7,2,FALSE()),120))))</f>
        <v/>
      </c>
      <c r="V51" s="77" t="str">
        <f aca="true">IF(E51="","",IF(AND(AND(OR(S51="Yellow",S51="Red"),E51-TODAY()&lt;=Settings!$B$9),TODAY()&lt;E51-IF(T51&lt;&gt;"",MAX(T51,IFERROR(VLOOKUP(B51,Settings!$A$5:$B$7,2,FALSE()),0)),IFERROR(VLOOKUP(B51,Settings!$A$5:$B$7,2,FALSE()),120))),"Health",IF(AND(T51&lt;&gt;"",T51&gt;IFERROR(VLOOKUP(B51,Settings!$A$5:$B$7,2,FALSE()),0)),"Buying cycle","Tier lead time")))</f>
        <v/>
      </c>
      <c r="W51" s="78" t="str">
        <f aca="true">IF(A51="","",IF(D51="","Go live",IF(K51="",IF(TODAY()&gt;J51,"Value Workshop — overdue","Value Workshop"),IF(M51="",IF(TODAY()&gt;L51,"Graduation — overdue","Graduation"),IF(AND(E51&lt;&gt;"",TODAY()&gt;=U51),"Renewal nurture",IF(OR(S51="Yellow",S51="Red"),"Adoption: play due — read the health score","Adoption: plays on signal"))))))</f>
        <v/>
      </c>
      <c r="X51" s="34"/>
    </row>
  </sheetData>
  <conditionalFormatting sqref="W2:W51">
    <cfRule type="expression" priority="2" aboveAverage="0" equalAverage="0" bottom="0" percent="0" rank="0" text="" dxfId="1">
      <formula>ISNUMBER(SEARCH("overdue",W2))</formula>
    </cfRule>
    <cfRule type="expression" priority="3" aboveAverage="0" equalAverage="0" bottom="0" percent="0" rank="0" text="" dxfId="3">
      <formula>W2="Renewal nurture"</formula>
    </cfRule>
  </conditionalFormatting>
  <conditionalFormatting sqref="S2:S51">
    <cfRule type="cellIs" priority="4" operator="equal" aboveAverage="0" equalAverage="0" bottom="0" percent="0" rank="0" text="" dxfId="2">
      <formula>"Red"</formula>
    </cfRule>
    <cfRule type="cellIs" priority="5" operator="equal" aboveAverage="0" equalAverage="0" bottom="0" percent="0" rank="0" text="" dxfId="4">
      <formula>"Yellow"</formula>
    </cfRule>
    <cfRule type="cellIs" priority="6" operator="equal" aboveAverage="0" equalAverage="0" bottom="0" percent="0" rank="0" text="" dxfId="0">
      <formula>"Green"</formula>
    </cfRule>
  </conditionalFormatting>
  <dataValidations count="3">
    <dataValidation allowBlank="true" errorStyle="stop" operator="between" showDropDown="false" showErrorMessage="false" showInputMessage="false" sqref="B2:B51" type="list">
      <formula1>"Dedicated,Shared,Digital"</formula1>
      <formula2>0</formula2>
    </dataValidation>
    <dataValidation allowBlank="true" errorStyle="stop" operator="between" showDropDown="false" showErrorMessage="false" showInputMessage="false" sqref="C2:C51" type="list">
      <formula1>"Acquisition,Onboarding,Adoption,Expansion"</formula1>
      <formula2>0</formula2>
    </dataValidation>
    <dataValidation allowBlank="true" errorStyle="stop" operator="between" showDropDown="false" showErrorMessage="false" showInputMessage="false" sqref="S2:S51" type="list">
      <formula1>"Green,Yellow,Red"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2026-10-31T16:05:09Z</dcterms:created>
  <dc:creator>openpyxl</dc:creator>
  <dc:description/>
  <dc:language>en-US</dc:language>
  <cp:lastModifiedBy/>
  <dcterms:modified xsi:type="dcterms:W3CDTF">2026-10-31T16:05:09Z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