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oles" sheetId="2" state="visible" r:id="rId4"/>
    <sheet name="Budget" sheetId="3" state="visible" r:id="rId5"/>
    <sheet name="Expenses" sheetId="4" state="visible" r:id="rId6"/>
    <sheet name="Track" sheetId="5" state="visible" r:id="rId7"/>
    <sheet name="Performanc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Salary × this = what a person really costs (benefits, tools, seat, overhead). 1.8 is a defensible default for a services firm. Input.</t>
        </r>
      </text>
    </comment>
    <comment ref="B2" authorId="0">
      <text>
        <r>
          <rPr>
            <sz val="10"/>
            <rFont val="Arial"/>
            <family val="2"/>
          </rPr>
          <t xml:space="preserve">No budget is accepted below this margin on loaded cost. Input.</t>
        </r>
      </text>
    </comment>
    <comment ref="E14" authorId="0">
      <text>
        <r>
          <rPr>
            <sz val="10"/>
            <rFont val="Arial"/>
            <family val="2"/>
          </rPr>
          <t xml:space="preserve">A contractor has no salary: enter the hourly cost directly.</t>
        </r>
      </text>
    </comment>
    <comment ref="I6" authorId="0">
      <text>
        <r>
          <rPr>
            <sz val="10"/>
            <rFont val="Arial"/>
            <family val="2"/>
          </rPr>
          <t xml:space="preserve">The rate that delivers the margin floor on loaded cost: hourly cost ÷ (1 − floor). If the target rate is below this, the role loses money at the floor.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2" authorId="0">
      <text>
        <r>
          <rPr>
            <sz val="10"/>
            <rFont val="Arial"/>
            <family val="2"/>
          </rPr>
          <t xml:space="preserve">Margin on loaded cost. Turns coral when the budget is below the floor on the Roles sheet.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2" authorId="0">
      <text>
        <r>
          <rPr>
            <sz val="10"/>
            <rFont val="Arial"/>
            <family val="2"/>
          </rPr>
          <t xml:space="preserve">Defaults to the estimate; overwrite with the real unit cost when the invoice arrives.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1" authorId="0">
      <text>
        <r>
          <rPr>
            <sz val="10"/>
            <rFont val="Arial"/>
            <family val="2"/>
          </rPr>
          <t xml:space="preserve">Hours actually spent, by role by month, from timesheets. Input — the only thing typed on this sheet.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Hours actually worked ÷ hours planned. Above 100% the project ate hours it did not sell; below, you over-estimated or under-delivered. Either way, the next estimate learns from it.</t>
        </r>
      </text>
    </comment>
  </commentList>
</comments>
</file>

<file path=xl/sharedStrings.xml><?xml version="1.0" encoding="utf-8"?>
<sst xmlns="http://schemas.openxmlformats.org/spreadsheetml/2006/main" count="159" uniqueCount="105">
  <si>
    <t xml:space="preserve">The Project Budget</t>
  </si>
  <si>
    <t xml:space="preserve">Instrument 03 · juan.co/playbooks · © Juan.co LLC · Free to use with attribution.</t>
  </si>
  <si>
    <t xml:space="preserve">Four faces of one grid. Roles is the rate card. Budget is the plan: hours by role by month, priced at cost and at rate, with a margin. Track is the run: hours actually spent, and what is left. Performance is the verdict: plan against actuals, and the margin you really made.</t>
  </si>
  <si>
    <t xml:space="preserve">Blue cells are inputs. Black cells are formulas. Green cells pull from another sheet. The yellow cells are the two levers: the loaded-cost multiplier and the margin floor on the Roles sheet.</t>
  </si>
  <si>
    <t xml:space="preserve">Start on Roles: salaries, loaded-cost multiplier, target rates. Then Budget: name the project, set hours by role by month, add expenses. Track is filled as the work happens — hours actually spent, expenses actually incurred. Performance needs nothing typed.</t>
  </si>
  <si>
    <t xml:space="preserve">The rule: no project is priced without a Budget, and no Budget is accepted below the margin floor. Change orders are new hours in Budget, dated, and the margin moves with them — or they are logged and the margin impact is recognised.</t>
  </si>
  <si>
    <t xml:space="preserve">Pair this with The Capacity Model (Instrument 02): the hours in this Budget are the hours in the project's row there.</t>
  </si>
  <si>
    <t xml:space="preserve">Sample roles, salaries, rates, hours and expenses are invented and rounded. The 1.8 loaded-cost multiplier and the 64% margin floor are the ones in the 2025 tool; the floor I ran an agency on was 73% for non-profit clients and higher for corporate. Set yours.</t>
  </si>
  <si>
    <t xml:space="preserve">Loaded-cost multiplier</t>
  </si>
  <si>
    <t xml:space="preserve">Margin floor</t>
  </si>
  <si>
    <t xml:space="preserve">Hours in a working year</t>
  </si>
  <si>
    <t xml:space="preserve">Role</t>
  </si>
  <si>
    <t xml:space="preserve">Annual salary</t>
  </si>
  <si>
    <t xml:space="preserve">Hourly salary</t>
  </si>
  <si>
    <t xml:space="preserve">Loaded annual cost</t>
  </si>
  <si>
    <t xml:space="preserve">Hourly cost</t>
  </si>
  <si>
    <t xml:space="preserve">Target rate</t>
  </si>
  <si>
    <t xml:space="preserve">Margin on salary</t>
  </si>
  <si>
    <t xml:space="preserve">Margin on loaded cost</t>
  </si>
  <si>
    <t xml:space="preserve">Rate to hit the floor</t>
  </si>
  <si>
    <t xml:space="preserve">Principal</t>
  </si>
  <si>
    <t xml:space="preserve">Engagement Manager</t>
  </si>
  <si>
    <t xml:space="preserve">Senior Consultant</t>
  </si>
  <si>
    <t xml:space="preserve">Consultant</t>
  </si>
  <si>
    <t xml:space="preserve">Project Manager</t>
  </si>
  <si>
    <t xml:space="preserve">Designer</t>
  </si>
  <si>
    <t xml:space="preserve">Developer</t>
  </si>
  <si>
    <t xml:space="preserve">Analyst</t>
  </si>
  <si>
    <t xml:space="preserve">Contractor (external)</t>
  </si>
  <si>
    <t xml:space="preserve">Project</t>
  </si>
  <si>
    <t xml:space="preserve">Cost</t>
  </si>
  <si>
    <t xml:space="preserve">Sale</t>
  </si>
  <si>
    <t xml:space="preserve">Margin</t>
  </si>
  <si>
    <t xml:space="preserve">Brand platform — 0001</t>
  </si>
  <si>
    <t xml:space="preserve">Client</t>
  </si>
  <si>
    <t xml:space="preserve">Acme Corporation</t>
  </si>
  <si>
    <t xml:space="preserve">Floor</t>
  </si>
  <si>
    <t xml:space="preserve">Hours</t>
  </si>
  <si>
    <t xml:space="preserve">Expenses (sale)</t>
  </si>
  <si>
    <t xml:space="preserve">Total sale incl. expenses</t>
  </si>
  <si>
    <t xml:space="preserve">Rate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</si>
  <si>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</si>
  <si>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</si>
  <si>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</si>
  <si>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</si>
  <si>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</si>
  <si>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</si>
  <si>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</si>
  <si>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</si>
  <si>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</si>
  <si>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</si>
  <si>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</si>
  <si>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</si>
  <si>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Budget cost</t>
  </si>
  <si>
    <t xml:space="preserve">Budget sale</t>
  </si>
  <si>
    <t xml:space="preserve">Totals</t>
  </si>
  <si>
    <t xml:space="preserve">Change orders</t>
  </si>
  <si>
    <t xml:space="preserve">Date</t>
  </si>
  <si>
    <t xml:space="preserve">Description</t>
  </si>
  <si>
    <t xml:space="preserve">Hours added</t>
  </si>
  <si>
    <t xml:space="preserve">Approved by</t>
  </si>
  <si>
    <t xml:space="preserve">Log every change order here, then add its hours to the role rows above, dated by month. A change order that is not in the grid is margin you gave away.</t>
  </si>
  <si>
    <t xml:space="preserve">Category</t>
  </si>
  <si>
    <t xml:space="preserve">Item</t>
  </si>
  <si>
    <t xml:space="preserve">Est. qty</t>
  </si>
  <si>
    <t xml:space="preserve">Est. unit cost</t>
  </si>
  <si>
    <t xml:space="preserve">Est. total</t>
  </si>
  <si>
    <t xml:space="preserve">Actual qty</t>
  </si>
  <si>
    <t xml:space="preserve">Actual unit cost</t>
  </si>
  <si>
    <t xml:space="preserve">Actual total</t>
  </si>
  <si>
    <t xml:space="preserve">Remaining</t>
  </si>
  <si>
    <t xml:space="preserve">Pre-production</t>
  </si>
  <si>
    <t xml:space="preserve">Discovery travel</t>
  </si>
  <si>
    <t xml:space="preserve">Workshops and facilitation</t>
  </si>
  <si>
    <t xml:space="preserve">Travel</t>
  </si>
  <si>
    <t xml:space="preserve">Airfare</t>
  </si>
  <si>
    <t xml:space="preserve">Hotels</t>
  </si>
  <si>
    <t xml:space="preserve">Ground and meals</t>
  </si>
  <si>
    <t xml:space="preserve">Software</t>
  </si>
  <si>
    <t xml:space="preserve">Licences and environments</t>
  </si>
  <si>
    <t xml:space="preserve">Delivery</t>
  </si>
  <si>
    <t xml:space="preserve">Printing and materials</t>
  </si>
  <si>
    <t xml:space="preserve">Hand-off and documentation</t>
  </si>
  <si>
    <t xml:space="preserve">Expenses are passed through at cost unless your contract marks them up; they sit outside the margin calculation and inside the invoice.</t>
  </si>
  <si>
    <t xml:space="preserve">Run cost</t>
  </si>
  <si>
    <t xml:space="preserve">Run sale</t>
  </si>
  <si>
    <t xml:space="preserve">Run margin</t>
  </si>
  <si>
    <t xml:space="preserve">Hours budgeted</t>
  </si>
  <si>
    <t xml:space="preserve">Hours spent</t>
  </si>
  <si>
    <t xml:space="preserve">Hours remaining</t>
  </si>
  <si>
    <t xml:space="preserve">Expenses remaining</t>
  </si>
  <si>
    <t xml:space="preserve">Budget hours</t>
  </si>
  <si>
    <t xml:space="preserve">Spent</t>
  </si>
  <si>
    <t xml:space="preserve">Actual cost</t>
  </si>
  <si>
    <t xml:space="preserve">Sale (as budgeted)</t>
  </si>
  <si>
    <t xml:space="preserve">Realized margin</t>
  </si>
  <si>
    <t xml:space="preserve">Budget margin</t>
  </si>
  <si>
    <t xml:space="preserve">Margin moved</t>
  </si>
  <si>
    <t xml:space="preserve">Actualization</t>
  </si>
  <si>
    <t xml:space="preserve">Cost overrun</t>
  </si>
  <si>
    <t xml:space="preserve">Plan hours</t>
  </si>
  <si>
    <t xml:space="preserve">Actual hours</t>
  </si>
  <si>
    <t xml:space="preserve">Delta</t>
  </si>
  <si>
    <t xml:space="preserve">Sale at rate</t>
  </si>
  <si>
    <t xml:space="preserve">Nothing is typed on this sheet. A positive delta is hours the project consumed beyond plan: unbilled unless a change order covers them.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</si>
</sst>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0.0%"/>
    <numFmt numFmtId="167" formatCode="0"/>
    <numFmt numFmtId="168" formatCode="\$#,##0;&quot;($&quot;#,##0\);\-"/>
    <numFmt numFmtId="169" formatCode="\$#,##0.00"/>
    <numFmt numFmtId="170" formatCode="0.0;\-0.0;\-"/>
    <numFmt numFmtId="171" formatCode="\+0.0%;\-0.0%;\-"/>
    <numFmt numFmtId="172" formatCode="\+0.0;\-0.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rgb="FF6E6C80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6E6C8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B1A2B"/>
        <bgColor rgb="FF333300"/>
      </patternFill>
    </fill>
    <fill>
      <patternFill patternType="solid">
        <fgColor rgb="FF0F7A80"/>
        <bgColor rgb="FF008080"/>
      </patternFill>
    </fill>
    <fill>
      <patternFill patternType="solid">
        <fgColor rgb="FFE8F1F0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63A2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A80"/>
      <rgbColor rgb="FFC0C0C0"/>
      <rgbColor rgb="FF808080"/>
      <rgbColor rgb="FF9999FF"/>
      <rgbColor rgb="FF993366"/>
      <rgbColor rgb="FFFFFFCC"/>
      <rgbColor rgb="FFE8F1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80"/>
      <rgbColor rgb="FF969696"/>
      <rgbColor rgb="FF003366"/>
      <rgbColor rgb="FF339966"/>
      <rgbColor rgb="FF003300"/>
      <rgbColor rgb="FF333300"/>
      <rgbColor rgb="FFC63A26"/>
      <rgbColor rgb="FF993366"/>
      <rgbColor rgb="FF333399"/>
      <rgbColor rgb="FF1B1A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39.5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39.55" hidden="false" customHeight="false" outlineLevel="0" collapsed="false">
      <c r="A6" s="3" t="s">
        <v>4</v>
      </c>
    </row>
    <row r="7" customFormat="false" ht="39.5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39.55" hidden="false" customHeight="false" outlineLevel="0" collapsed="false">
      <c r="A9" s="4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17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9" min="8" style="0" width="16"/>
  </cols>
  <sheetData>
    <row r="1" customFormat="false" ht="15" hidden="false" customHeight="false" outlineLevel="0" collapsed="false">
      <c r="A1" s="0" t="s">
        <v>8</v>
      </c>
      <c r="B1" s="5" t="n">
        <v>1.8</v>
      </c>
    </row>
    <row r="2" customFormat="false" ht="15" hidden="false" customHeight="false" outlineLevel="0" collapsed="false">
      <c r="A2" s="0" t="s">
        <v>9</v>
      </c>
      <c r="B2" s="6" t="n">
        <v>0.64</v>
      </c>
    </row>
    <row r="3" customFormat="false" ht="15" hidden="false" customHeight="false" outlineLevel="0" collapsed="false">
      <c r="A3" s="0" t="s">
        <v>10</v>
      </c>
      <c r="B3" s="7" t="n">
        <v>2080</v>
      </c>
    </row>
    <row r="5" customFormat="false" ht="30" hidden="false" customHeight="true" outlineLevel="0" collapsed="false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</row>
    <row r="6" customFormat="false" ht="15" hidden="false" customHeight="false" outlineLevel="0" collapsed="false">
      <c r="A6" s="9" t="s">
        <v>20</v>
      </c>
      <c r="B6" s="10" t="n">
        <v>200000</v>
      </c>
      <c r="C6" s="11" t="n">
        <f aca="false">IF(B6="","",B6/$B$3)</f>
        <v>96.1538461538462</v>
      </c>
      <c r="D6" s="12" t="n">
        <f aca="false">IF(B6="","",B6*$B$1)</f>
        <v>360000</v>
      </c>
      <c r="E6" s="11" t="n">
        <f aca="false">IF(B6="","",D6/$B$3)</f>
        <v>173.076923076923</v>
      </c>
      <c r="F6" s="10" t="n">
        <v>485</v>
      </c>
      <c r="G6" s="13" t="n">
        <f aca="false">IF(OR(B6="",F6=""),"",(F6-C6)/F6)</f>
        <v>0.801744647105472</v>
      </c>
      <c r="H6" s="13" t="n">
        <f aca="false">IF(OR(B6="",F6=""),"",(F6-E6)/F6)</f>
        <v>0.643140364789849</v>
      </c>
      <c r="I6" s="12" t="n">
        <f aca="false">IF(B6="","",E6/(1-$B$2))</f>
        <v>480.769230769231</v>
      </c>
    </row>
    <row r="7" customFormat="false" ht="15" hidden="false" customHeight="false" outlineLevel="0" collapsed="false">
      <c r="A7" s="9" t="s">
        <v>21</v>
      </c>
      <c r="B7" s="10" t="n">
        <v>150000</v>
      </c>
      <c r="C7" s="11" t="n">
        <f aca="false">IF(B7="","",B7/$B$3)</f>
        <v>72.1153846153846</v>
      </c>
      <c r="D7" s="12" t="n">
        <f aca="false">IF(B7="","",B7*$B$1)</f>
        <v>270000</v>
      </c>
      <c r="E7" s="11" t="n">
        <f aca="false">IF(B7="","",D7/$B$3)</f>
        <v>129.807692307692</v>
      </c>
      <c r="F7" s="10" t="n">
        <v>365</v>
      </c>
      <c r="G7" s="13" t="n">
        <f aca="false">IF(OR(B7="",F7=""),"",(F7-C7)/F7)</f>
        <v>0.802423603793467</v>
      </c>
      <c r="H7" s="13" t="n">
        <f aca="false">IF(OR(B7="",F7=""),"",(F7-E7)/F7)</f>
        <v>0.64436248682824</v>
      </c>
      <c r="I7" s="12" t="n">
        <f aca="false">IF(B7="","",E7/(1-$B$2))</f>
        <v>360.576923076923</v>
      </c>
    </row>
    <row r="8" customFormat="false" ht="15" hidden="false" customHeight="false" outlineLevel="0" collapsed="false">
      <c r="A8" s="9" t="s">
        <v>22</v>
      </c>
      <c r="B8" s="10" t="n">
        <v>130000</v>
      </c>
      <c r="C8" s="11" t="n">
        <f aca="false">IF(B8="","",B8/$B$3)</f>
        <v>62.5</v>
      </c>
      <c r="D8" s="12" t="n">
        <f aca="false">IF(B8="","",B8*$B$1)</f>
        <v>234000</v>
      </c>
      <c r="E8" s="11" t="n">
        <f aca="false">IF(B8="","",D8/$B$3)</f>
        <v>112.5</v>
      </c>
      <c r="F8" s="10" t="n">
        <v>315</v>
      </c>
      <c r="G8" s="13" t="n">
        <f aca="false">IF(OR(B8="",F8=""),"",(F8-C8)/F8)</f>
        <v>0.801587301587302</v>
      </c>
      <c r="H8" s="13" t="n">
        <f aca="false">IF(OR(B8="",F8=""),"",(F8-E8)/F8)</f>
        <v>0.642857142857143</v>
      </c>
      <c r="I8" s="12" t="n">
        <f aca="false">IF(B8="","",E8/(1-$B$2))</f>
        <v>312.5</v>
      </c>
    </row>
    <row r="9" customFormat="false" ht="15" hidden="false" customHeight="false" outlineLevel="0" collapsed="false">
      <c r="A9" s="9" t="s">
        <v>23</v>
      </c>
      <c r="B9" s="10" t="n">
        <v>100000</v>
      </c>
      <c r="C9" s="11" t="n">
        <f aca="false">IF(B9="","",B9/$B$3)</f>
        <v>48.0769230769231</v>
      </c>
      <c r="D9" s="12" t="n">
        <f aca="false">IF(B9="","",B9*$B$1)</f>
        <v>180000</v>
      </c>
      <c r="E9" s="11" t="n">
        <f aca="false">IF(B9="","",D9/$B$3)</f>
        <v>86.5384615384615</v>
      </c>
      <c r="F9" s="10" t="n">
        <v>245</v>
      </c>
      <c r="G9" s="13" t="n">
        <f aca="false">IF(OR(B9="",F9=""),"",(F9-C9)/F9)</f>
        <v>0.803767660910518</v>
      </c>
      <c r="H9" s="13" t="n">
        <f aca="false">IF(OR(B9="",F9=""),"",(F9-E9)/F9)</f>
        <v>0.646781789638933</v>
      </c>
      <c r="I9" s="12" t="n">
        <f aca="false">IF(B9="","",E9/(1-$B$2))</f>
        <v>240.384615384615</v>
      </c>
    </row>
    <row r="10" customFormat="false" ht="15" hidden="false" customHeight="false" outlineLevel="0" collapsed="false">
      <c r="A10" s="9" t="s">
        <v>24</v>
      </c>
      <c r="B10" s="10" t="n">
        <v>110000</v>
      </c>
      <c r="C10" s="11" t="n">
        <f aca="false">IF(B10="","",B10/$B$3)</f>
        <v>52.8846153846154</v>
      </c>
      <c r="D10" s="12" t="n">
        <f aca="false">IF(B10="","",B10*$B$1)</f>
        <v>198000</v>
      </c>
      <c r="E10" s="11" t="n">
        <f aca="false">IF(B10="","",D10/$B$3)</f>
        <v>95.1923076923077</v>
      </c>
      <c r="F10" s="10" t="n">
        <v>265</v>
      </c>
      <c r="G10" s="13" t="n">
        <f aca="false">IF(OR(B10="",F10=""),"",(F10-C10)/F10)</f>
        <v>0.800435413642961</v>
      </c>
      <c r="H10" s="13" t="n">
        <f aca="false">IF(OR(B10="",F10=""),"",(F10-E10)/F10)</f>
        <v>0.64078374455733</v>
      </c>
      <c r="I10" s="12" t="n">
        <f aca="false">IF(B10="","",E10/(1-$B$2))</f>
        <v>264.423076923077</v>
      </c>
    </row>
    <row r="11" customFormat="false" ht="15" hidden="false" customHeight="false" outlineLevel="0" collapsed="false">
      <c r="A11" s="9" t="s">
        <v>25</v>
      </c>
      <c r="B11" s="10" t="n">
        <v>95000</v>
      </c>
      <c r="C11" s="11" t="n">
        <f aca="false">IF(B11="","",B11/$B$3)</f>
        <v>45.6730769230769</v>
      </c>
      <c r="D11" s="12" t="n">
        <f aca="false">IF(B11="","",B11*$B$1)</f>
        <v>171000</v>
      </c>
      <c r="E11" s="11" t="n">
        <f aca="false">IF(B11="","",D11/$B$3)</f>
        <v>82.2115384615385</v>
      </c>
      <c r="F11" s="10" t="n">
        <v>230</v>
      </c>
      <c r="G11" s="13" t="n">
        <f aca="false">IF(OR(B11="",F11=""),"",(F11-C11)/F11)</f>
        <v>0.801421404682274</v>
      </c>
      <c r="H11" s="13" t="n">
        <f aca="false">IF(OR(B11="",F11=""),"",(F11-E11)/F11)</f>
        <v>0.642558528428094</v>
      </c>
      <c r="I11" s="12" t="n">
        <f aca="false">IF(B11="","",E11/(1-$B$2))</f>
        <v>228.365384615385</v>
      </c>
    </row>
    <row r="12" customFormat="false" ht="15" hidden="false" customHeight="false" outlineLevel="0" collapsed="false">
      <c r="A12" s="9" t="s">
        <v>26</v>
      </c>
      <c r="B12" s="10" t="n">
        <v>120000</v>
      </c>
      <c r="C12" s="11" t="n">
        <f aca="false">IF(B12="","",B12/$B$3)</f>
        <v>57.6923076923077</v>
      </c>
      <c r="D12" s="12" t="n">
        <f aca="false">IF(B12="","",B12*$B$1)</f>
        <v>216000</v>
      </c>
      <c r="E12" s="11" t="n">
        <f aca="false">IF(B12="","",D12/$B$3)</f>
        <v>103.846153846154</v>
      </c>
      <c r="F12" s="10" t="n">
        <v>290</v>
      </c>
      <c r="G12" s="13" t="n">
        <f aca="false">IF(OR(B12="",F12=""),"",(F12-C12)/F12)</f>
        <v>0.80106100795756</v>
      </c>
      <c r="H12" s="13" t="n">
        <f aca="false">IF(OR(B12="",F12=""),"",(F12-E12)/F12)</f>
        <v>0.641909814323608</v>
      </c>
      <c r="I12" s="12" t="n">
        <f aca="false">IF(B12="","",E12/(1-$B$2))</f>
        <v>288.461538461538</v>
      </c>
    </row>
    <row r="13" customFormat="false" ht="15" hidden="false" customHeight="false" outlineLevel="0" collapsed="false">
      <c r="A13" s="9" t="s">
        <v>27</v>
      </c>
      <c r="B13" s="10" t="n">
        <v>70000</v>
      </c>
      <c r="C13" s="11" t="n">
        <f aca="false">IF(B13="","",B13/$B$3)</f>
        <v>33.6538461538462</v>
      </c>
      <c r="D13" s="12" t="n">
        <f aca="false">IF(B13="","",B13*$B$1)</f>
        <v>126000</v>
      </c>
      <c r="E13" s="11" t="n">
        <f aca="false">IF(B13="","",D13/$B$3)</f>
        <v>60.5769230769231</v>
      </c>
      <c r="F13" s="10" t="n">
        <v>170</v>
      </c>
      <c r="G13" s="13" t="n">
        <f aca="false">IF(OR(B13="",F13=""),"",(F13-C13)/F13)</f>
        <v>0.802036199095023</v>
      </c>
      <c r="H13" s="13" t="n">
        <f aca="false">IF(OR(B13="",F13=""),"",(F13-E13)/F13)</f>
        <v>0.643665158371041</v>
      </c>
      <c r="I13" s="12" t="n">
        <f aca="false">IF(B13="","",E13/(1-$B$2))</f>
        <v>168.269230769231</v>
      </c>
    </row>
    <row r="14" customFormat="false" ht="15" hidden="false" customHeight="false" outlineLevel="0" collapsed="false">
      <c r="A14" s="9" t="s">
        <v>28</v>
      </c>
      <c r="B14" s="10"/>
      <c r="C14" s="11"/>
      <c r="D14" s="12"/>
      <c r="E14" s="14" t="n">
        <v>60</v>
      </c>
      <c r="F14" s="10" t="n">
        <v>170</v>
      </c>
      <c r="G14" s="13"/>
      <c r="H14" s="13" t="n">
        <f aca="false">(F14-E14)/F14</f>
        <v>0.647058823529412</v>
      </c>
      <c r="I14" s="12" t="n">
        <f aca="false">E14/(1-$B$2)</f>
        <v>166.666666666667</v>
      </c>
    </row>
  </sheetData>
  <conditionalFormatting sqref="H6:H14">
    <cfRule type="cellIs" priority="2" operator="lessThan" aboveAverage="0" equalAverage="0" bottom="0" percent="0" rank="0" text="" dxfId="0">
      <formula>$B$2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16" min="5" style="0" width="7"/>
    <col collapsed="false" customWidth="true" hidden="false" outlineLevel="0" max="18" min="17" style="0" width="13"/>
  </cols>
  <sheetData>
    <row r="1" customFormat="false" ht="15" hidden="false" customHeight="false" outlineLevel="0" collapsed="false">
      <c r="A1" s="15" t="s">
        <v>29</v>
      </c>
      <c r="B1" s="15" t="s">
        <v>30</v>
      </c>
      <c r="C1" s="15" t="s">
        <v>31</v>
      </c>
      <c r="D1" s="15" t="s">
        <v>32</v>
      </c>
    </row>
    <row r="2" customFormat="false" ht="15" hidden="false" customHeight="false" outlineLevel="0" collapsed="false">
      <c r="A2" s="9" t="s">
        <v>33</v>
      </c>
      <c r="B2" s="12" t="n">
        <f aca="false">$Q$32</f>
        <v>112067.307692308</v>
      </c>
      <c r="C2" s="12" t="n">
        <f aca="false">$R$32</f>
        <v>314480</v>
      </c>
      <c r="D2" s="13" t="n">
        <f aca="false">IF(C2=0,0,(C2-B2)/C2)</f>
        <v>0.643642496526623</v>
      </c>
    </row>
    <row r="3" customFormat="false" ht="15" hidden="false" customHeight="false" outlineLevel="0" collapsed="false">
      <c r="A3" s="16" t="s">
        <v>34</v>
      </c>
    </row>
    <row r="4" customFormat="false" ht="15" hidden="false" customHeight="false" outlineLevel="0" collapsed="false">
      <c r="A4" s="9" t="s">
        <v>35</v>
      </c>
    </row>
    <row r="5" customFormat="false" ht="15" hidden="false" customHeight="false" outlineLevel="0" collapsed="false">
      <c r="A5" s="0" t="s">
        <v>36</v>
      </c>
      <c r="B5" s="17" t="n">
        <f aca="false">Roles!$B$2</f>
        <v>0.64</v>
      </c>
    </row>
    <row r="6" customFormat="false" ht="15" hidden="false" customHeight="false" outlineLevel="0" collapsed="false">
      <c r="A6" s="0" t="s">
        <v>37</v>
      </c>
      <c r="B6" s="18" t="n">
        <f aca="false">$D$32</f>
        <v>1152</v>
      </c>
    </row>
    <row r="7" customFormat="false" ht="15" hidden="false" customHeight="false" outlineLevel="0" collapsed="false">
      <c r="A7" s="0" t="s">
        <v>38</v>
      </c>
      <c r="B7" s="19" t="n">
        <f aca="false">Expenses!$E$14</f>
        <v>14820</v>
      </c>
    </row>
    <row r="8" customFormat="false" ht="15" hidden="false" customHeight="false" outlineLevel="0" collapsed="false">
      <c r="A8" s="0" t="s">
        <v>39</v>
      </c>
      <c r="B8" s="12" t="n">
        <f aca="false">C2+B7</f>
        <v>329300</v>
      </c>
    </row>
    <row r="10" customFormat="false" ht="15" hidden="false" customHeight="false" outlineLevel="0" collapsed="false">
      <c r="A10" s="20" t="s">
        <v>11</v>
      </c>
      <c r="B10" s="20" t="s">
        <v>15</v>
      </c>
      <c r="C10" s="20" t="s">
        <v>40</v>
      </c>
      <c r="D10" s="20" t="s">
        <v>37</v>
      </c>
      <c r="E10" s="20" t="s">
        <v>41</v>
      </c>
      <c r="F10" s="20" t="s">
        <v>42</v>
      </c>
      <c r="G10" s="20" t="s">
        <v>43</v>
      </c>
      <c r="H10" s="20" t="s">
        <v>44</v>
      </c>
      <c r="I10" s="20" t="s">
        <v>45</v>
      </c>
      <c r="J10" s="20" t="s">
        <v>46</v>
      </c>
      <c r="K10" s="20" t="s">
        <v>47</v>
      </c>
      <c r="L10" s="20" t="s">
        <v>48</v>
      </c>
      <c r="M10" s="20" t="s">
        <v>49</v>
      </c>
      <c r="N10" s="20" t="s">
        <v>50</v>
      </c>
      <c r="O10" s="20" t="s">
        <v>51</v>
      </c>
      <c r="P10" s="20" t="s">
        <v>52</v>
      </c>
      <c r="Q10" s="20" t="s">
        <v>53</v>
      </c>
      <c r="R10" s="20" t="s">
        <v>54</v>
      </c>
    </row>
    <row r="11" customFormat="false" ht="15" hidden="false" customHeight="false" outlineLevel="0" collapsed="false">
      <c r="A11" s="9" t="s">
        <v>20</v>
      </c>
      <c r="B11" s="21" t="n">
        <f aca="false">IF(A11="","",IFERROR(INDEX(Roles!$E$6:$E$30,MATCH(A11,Roles!$A$6:$A$30,0)),""))</f>
        <v>173.076923076923</v>
      </c>
      <c r="C11" s="19" t="n">
        <f aca="false">IF(A11="","",IFERROR(INDEX(Roles!$F$6:$F$30,MATCH(A11,Roles!$A$6:$A$30,0)),""))</f>
        <v>485</v>
      </c>
      <c r="D11" s="18" t="n">
        <f aca="false">SUM(E11:P11)</f>
        <v>20</v>
      </c>
      <c r="E11" s="22" t="n">
        <v>8</v>
      </c>
      <c r="F11" s="22" t="n">
        <v>4</v>
      </c>
      <c r="G11" s="22" t="n">
        <v>4</v>
      </c>
      <c r="H11" s="22" t="n">
        <v>2</v>
      </c>
      <c r="I11" s="22" t="n">
        <v>2</v>
      </c>
      <c r="J11" s="22"/>
      <c r="K11" s="22"/>
      <c r="L11" s="22"/>
      <c r="M11" s="22"/>
      <c r="N11" s="22"/>
      <c r="O11" s="22"/>
      <c r="P11" s="22"/>
      <c r="Q11" s="12" t="n">
        <f aca="false">IF(B11="",0,D11*B11)</f>
        <v>3461.53846153846</v>
      </c>
      <c r="R11" s="12" t="n">
        <f aca="false">IF(C11="",0,D11*C11)</f>
        <v>9700</v>
      </c>
    </row>
    <row r="12" customFormat="false" ht="15" hidden="false" customHeight="false" outlineLevel="0" collapsed="false">
      <c r="A12" s="9" t="s">
        <v>21</v>
      </c>
      <c r="B12" s="21" t="n">
        <f aca="false">IF(A12="","",IFERROR(INDEX(Roles!$E$6:$E$30,MATCH(A12,Roles!$A$6:$A$30,0)),""))</f>
        <v>129.807692307692</v>
      </c>
      <c r="C12" s="19" t="n">
        <f aca="false">IF(A12="","",IFERROR(INDEX(Roles!$F$6:$F$30,MATCH(A12,Roles!$A$6:$A$30,0)),""))</f>
        <v>365</v>
      </c>
      <c r="D12" s="18" t="n">
        <f aca="false">SUM(E12:P12)</f>
        <v>72</v>
      </c>
      <c r="E12" s="22" t="n">
        <v>16</v>
      </c>
      <c r="F12" s="22" t="n">
        <v>16</v>
      </c>
      <c r="G12" s="22" t="n">
        <v>16</v>
      </c>
      <c r="H12" s="22" t="n">
        <v>16</v>
      </c>
      <c r="I12" s="22" t="n">
        <v>8</v>
      </c>
      <c r="J12" s="22"/>
      <c r="K12" s="22"/>
      <c r="L12" s="22"/>
      <c r="M12" s="22"/>
      <c r="N12" s="22"/>
      <c r="O12" s="22"/>
      <c r="P12" s="22"/>
      <c r="Q12" s="12" t="n">
        <f aca="false">IF(B12="",0,D12*B12)</f>
        <v>9346.15384615385</v>
      </c>
      <c r="R12" s="12" t="n">
        <f aca="false">IF(C12="",0,D12*C12)</f>
        <v>26280</v>
      </c>
    </row>
    <row r="13" customFormat="false" ht="15" hidden="false" customHeight="false" outlineLevel="0" collapsed="false">
      <c r="A13" s="9" t="s">
        <v>22</v>
      </c>
      <c r="B13" s="21" t="n">
        <f aca="false">IF(A13="","",IFERROR(INDEX(Roles!$E$6:$E$30,MATCH(A13,Roles!$A$6:$A$30,0)),""))</f>
        <v>112.5</v>
      </c>
      <c r="C13" s="19" t="n">
        <f aca="false">IF(A13="","",IFERROR(INDEX(Roles!$F$6:$F$30,MATCH(A13,Roles!$A$6:$A$30,0)),""))</f>
        <v>315</v>
      </c>
      <c r="D13" s="18" t="n">
        <f aca="false">SUM(E13:P13)</f>
        <v>220</v>
      </c>
      <c r="E13" s="22" t="n">
        <v>40</v>
      </c>
      <c r="F13" s="22" t="n">
        <v>60</v>
      </c>
      <c r="G13" s="22" t="n">
        <v>60</v>
      </c>
      <c r="H13" s="22" t="n">
        <v>40</v>
      </c>
      <c r="I13" s="22" t="n">
        <v>20</v>
      </c>
      <c r="J13" s="22"/>
      <c r="K13" s="22"/>
      <c r="L13" s="22"/>
      <c r="M13" s="22"/>
      <c r="N13" s="22"/>
      <c r="O13" s="22"/>
      <c r="P13" s="22"/>
      <c r="Q13" s="12" t="n">
        <f aca="false">IF(B13="",0,D13*B13)</f>
        <v>24750</v>
      </c>
      <c r="R13" s="12" t="n">
        <f aca="false">IF(C13="",0,D13*C13)</f>
        <v>69300</v>
      </c>
    </row>
    <row r="14" customFormat="false" ht="15" hidden="false" customHeight="false" outlineLevel="0" collapsed="false">
      <c r="A14" s="9" t="s">
        <v>23</v>
      </c>
      <c r="B14" s="21" t="n">
        <f aca="false">IF(A14="","",IFERROR(INDEX(Roles!$E$6:$E$30,MATCH(A14,Roles!$A$6:$A$30,0)),""))</f>
        <v>86.5384615384615</v>
      </c>
      <c r="C14" s="19" t="n">
        <f aca="false">IF(A14="","",IFERROR(INDEX(Roles!$F$6:$F$30,MATCH(A14,Roles!$A$6:$A$30,0)),""))</f>
        <v>245</v>
      </c>
      <c r="D14" s="18" t="n">
        <f aca="false">SUM(E14:P14)</f>
        <v>320</v>
      </c>
      <c r="E14" s="22" t="n">
        <v>40</v>
      </c>
      <c r="F14" s="22" t="n">
        <v>80</v>
      </c>
      <c r="G14" s="22" t="n">
        <v>80</v>
      </c>
      <c r="H14" s="22" t="n">
        <v>80</v>
      </c>
      <c r="I14" s="22" t="n">
        <v>40</v>
      </c>
      <c r="J14" s="22"/>
      <c r="K14" s="22"/>
      <c r="L14" s="22"/>
      <c r="M14" s="22"/>
      <c r="N14" s="22"/>
      <c r="O14" s="22"/>
      <c r="P14" s="22"/>
      <c r="Q14" s="12" t="n">
        <f aca="false">IF(B14="",0,D14*B14)</f>
        <v>27692.3076923077</v>
      </c>
      <c r="R14" s="12" t="n">
        <f aca="false">IF(C14="",0,D14*C14)</f>
        <v>78400</v>
      </c>
    </row>
    <row r="15" customFormat="false" ht="15" hidden="false" customHeight="false" outlineLevel="0" collapsed="false">
      <c r="A15" s="9" t="s">
        <v>24</v>
      </c>
      <c r="B15" s="21" t="n">
        <f aca="false">IF(A15="","",IFERROR(INDEX(Roles!$E$6:$E$30,MATCH(A15,Roles!$A$6:$A$30,0)),""))</f>
        <v>95.1923076923077</v>
      </c>
      <c r="C15" s="19" t="n">
        <f aca="false">IF(A15="","",IFERROR(INDEX(Roles!$F$6:$F$30,MATCH(A15,Roles!$A$6:$A$30,0)),""))</f>
        <v>265</v>
      </c>
      <c r="D15" s="18" t="n">
        <f aca="false">SUM(E15:P15)</f>
        <v>80</v>
      </c>
      <c r="E15" s="22" t="n">
        <v>16</v>
      </c>
      <c r="F15" s="22" t="n">
        <v>16</v>
      </c>
      <c r="G15" s="22" t="n">
        <v>16</v>
      </c>
      <c r="H15" s="22" t="n">
        <v>16</v>
      </c>
      <c r="I15" s="22" t="n">
        <v>16</v>
      </c>
      <c r="J15" s="22"/>
      <c r="K15" s="22"/>
      <c r="L15" s="22"/>
      <c r="M15" s="22"/>
      <c r="N15" s="22"/>
      <c r="O15" s="22"/>
      <c r="P15" s="22"/>
      <c r="Q15" s="12" t="n">
        <f aca="false">IF(B15="",0,D15*B15)</f>
        <v>7615.38461538462</v>
      </c>
      <c r="R15" s="12" t="n">
        <f aca="false">IF(C15="",0,D15*C15)</f>
        <v>21200</v>
      </c>
    </row>
    <row r="16" customFormat="false" ht="15" hidden="false" customHeight="false" outlineLevel="0" collapsed="false">
      <c r="A16" s="9" t="s">
        <v>25</v>
      </c>
      <c r="B16" s="21" t="n">
        <f aca="false">IF(A16="","",IFERROR(INDEX(Roles!$E$6:$E$30,MATCH(A16,Roles!$A$6:$A$30,0)),""))</f>
        <v>82.2115384615385</v>
      </c>
      <c r="C16" s="19" t="n">
        <f aca="false">IF(A16="","",IFERROR(INDEX(Roles!$F$6:$F$30,MATCH(A16,Roles!$A$6:$A$30,0)),""))</f>
        <v>230</v>
      </c>
      <c r="D16" s="18" t="n">
        <f aca="false">SUM(E16:P16)</f>
        <v>100</v>
      </c>
      <c r="E16" s="22" t="n">
        <v>0</v>
      </c>
      <c r="F16" s="22" t="n">
        <v>40</v>
      </c>
      <c r="G16" s="22" t="n">
        <v>40</v>
      </c>
      <c r="H16" s="22" t="n">
        <v>20</v>
      </c>
      <c r="I16" s="22" t="n">
        <v>0</v>
      </c>
      <c r="J16" s="22"/>
      <c r="K16" s="22"/>
      <c r="L16" s="22"/>
      <c r="M16" s="22"/>
      <c r="N16" s="22"/>
      <c r="O16" s="22"/>
      <c r="P16" s="22"/>
      <c r="Q16" s="12" t="n">
        <f aca="false">IF(B16="",0,D16*B16)</f>
        <v>8221.15384615385</v>
      </c>
      <c r="R16" s="12" t="n">
        <f aca="false">IF(C16="",0,D16*C16)</f>
        <v>23000</v>
      </c>
    </row>
    <row r="17" customFormat="false" ht="15" hidden="false" customHeight="false" outlineLevel="0" collapsed="false">
      <c r="A17" s="9" t="s">
        <v>26</v>
      </c>
      <c r="B17" s="21" t="n">
        <f aca="false">IF(A17="","",IFERROR(INDEX(Roles!$E$6:$E$30,MATCH(A17,Roles!$A$6:$A$30,0)),""))</f>
        <v>103.846153846154</v>
      </c>
      <c r="C17" s="19" t="n">
        <f aca="false">IF(A17="","",IFERROR(INDEX(Roles!$F$6:$F$30,MATCH(A17,Roles!$A$6:$A$30,0)),""))</f>
        <v>290</v>
      </c>
      <c r="D17" s="18" t="n">
        <f aca="false">SUM(E17:P17)</f>
        <v>240</v>
      </c>
      <c r="E17" s="22" t="n">
        <v>0</v>
      </c>
      <c r="F17" s="22" t="n">
        <v>40</v>
      </c>
      <c r="G17" s="22" t="n">
        <v>80</v>
      </c>
      <c r="H17" s="22" t="n">
        <v>80</v>
      </c>
      <c r="I17" s="22" t="n">
        <v>40</v>
      </c>
      <c r="J17" s="22"/>
      <c r="K17" s="22"/>
      <c r="L17" s="22"/>
      <c r="M17" s="22"/>
      <c r="N17" s="22"/>
      <c r="O17" s="22"/>
      <c r="P17" s="22"/>
      <c r="Q17" s="12" t="n">
        <f aca="false">IF(B17="",0,D17*B17)</f>
        <v>24923.0769230769</v>
      </c>
      <c r="R17" s="12" t="n">
        <f aca="false">IF(C17="",0,D17*C17)</f>
        <v>69600</v>
      </c>
    </row>
    <row r="18" customFormat="false" ht="15" hidden="false" customHeight="false" outlineLevel="0" collapsed="false">
      <c r="A18" s="9" t="s">
        <v>27</v>
      </c>
      <c r="B18" s="21" t="n">
        <f aca="false">IF(A18="","",IFERROR(INDEX(Roles!$E$6:$E$30,MATCH(A18,Roles!$A$6:$A$30,0)),""))</f>
        <v>60.5769230769231</v>
      </c>
      <c r="C18" s="19" t="n">
        <f aca="false">IF(A18="","",IFERROR(INDEX(Roles!$F$6:$F$30,MATCH(A18,Roles!$A$6:$A$30,0)),""))</f>
        <v>170</v>
      </c>
      <c r="D18" s="18" t="n">
        <f aca="false">SUM(E18:P18)</f>
        <v>100</v>
      </c>
      <c r="E18" s="22" t="n">
        <v>20</v>
      </c>
      <c r="F18" s="22" t="n">
        <v>20</v>
      </c>
      <c r="G18" s="22" t="n">
        <v>20</v>
      </c>
      <c r="H18" s="22" t="n">
        <v>20</v>
      </c>
      <c r="I18" s="22" t="n">
        <v>20</v>
      </c>
      <c r="J18" s="22"/>
      <c r="K18" s="22"/>
      <c r="L18" s="22"/>
      <c r="M18" s="22"/>
      <c r="N18" s="22"/>
      <c r="O18" s="22"/>
      <c r="P18" s="22"/>
      <c r="Q18" s="12" t="n">
        <f aca="false">IF(B18="",0,D18*B18)</f>
        <v>6057.69230769231</v>
      </c>
      <c r="R18" s="12" t="n">
        <f aca="false">IF(C18="",0,D18*C18)</f>
        <v>17000</v>
      </c>
    </row>
    <row r="19" customFormat="false" ht="15" hidden="false" customHeight="false" outlineLevel="0" collapsed="false">
      <c r="A19" s="9" t="s">
        <v>28</v>
      </c>
      <c r="B19" s="21" t="n">
        <f aca="false">IF(A19="","",IFERROR(INDEX(Roles!$E$6:$E$30,MATCH(A19,Roles!$A$6:$A$30,0)),""))</f>
        <v>60</v>
      </c>
      <c r="C19" s="19" t="n">
        <f aca="false">IF(A19="","",IFERROR(INDEX(Roles!$F$6:$F$30,MATCH(A19,Roles!$A$6:$A$30,0)),""))</f>
        <v>170</v>
      </c>
      <c r="D19" s="18" t="n">
        <f aca="false">SUM(E19:P19)</f>
        <v>0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12" t="n">
        <f aca="false">IF(B19="",0,D19*B19)</f>
        <v>0</v>
      </c>
      <c r="R19" s="12" t="n">
        <f aca="false">IF(C19="",0,D19*C19)</f>
        <v>0</v>
      </c>
    </row>
    <row r="20" customFormat="false" ht="15" hidden="false" customHeight="false" outlineLevel="0" collapsed="false">
      <c r="A20" s="9"/>
      <c r="B20" s="23" t="str">
        <f aca="false">IF(A20="","",IFERROR(INDEX(Roles!$E$6:$E$30,MATCH(A20,Roles!$A$6:$A$30,0)),""))</f>
        <v/>
      </c>
      <c r="C20" s="23" t="str">
        <f aca="false">IF(A20="","",IFERROR(INDEX(Roles!$F$6:$F$30,MATCH(A20,Roles!$A$6:$A$30,0)),""))</f>
        <v/>
      </c>
      <c r="D20" s="18" t="n">
        <f aca="false">SUM(E20:P20)</f>
        <v>0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12" t="n">
        <f aca="false">IF(B20="",0,D20*B20)</f>
        <v>0</v>
      </c>
      <c r="R20" s="12" t="n">
        <f aca="false">IF(C20="",0,D20*C20)</f>
        <v>0</v>
      </c>
    </row>
    <row r="21" customFormat="false" ht="15" hidden="false" customHeight="false" outlineLevel="0" collapsed="false">
      <c r="A21" s="9"/>
      <c r="B21" s="23" t="str">
        <f aca="false">IF(A21="","",IFERROR(INDEX(Roles!$E$6:$E$30,MATCH(A21,Roles!$A$6:$A$30,0)),""))</f>
        <v/>
      </c>
      <c r="C21" s="23" t="str">
        <f aca="false">IF(A21="","",IFERROR(INDEX(Roles!$F$6:$F$30,MATCH(A21,Roles!$A$6:$A$30,0)),""))</f>
        <v/>
      </c>
      <c r="D21" s="18" t="n">
        <f aca="false">SUM(E21:P21)</f>
        <v>0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2" t="n">
        <f aca="false">IF(B21="",0,D21*B21)</f>
        <v>0</v>
      </c>
      <c r="R21" s="12" t="n">
        <f aca="false">IF(C21="",0,D21*C21)</f>
        <v>0</v>
      </c>
    </row>
    <row r="22" customFormat="false" ht="15" hidden="false" customHeight="false" outlineLevel="0" collapsed="false">
      <c r="A22" s="9"/>
      <c r="B22" s="23" t="str">
        <f aca="false">IF(A22="","",IFERROR(INDEX(Roles!$E$6:$E$30,MATCH(A22,Roles!$A$6:$A$30,0)),""))</f>
        <v/>
      </c>
      <c r="C22" s="23" t="str">
        <f aca="false">IF(A22="","",IFERROR(INDEX(Roles!$F$6:$F$30,MATCH(A22,Roles!$A$6:$A$30,0)),""))</f>
        <v/>
      </c>
      <c r="D22" s="18" t="n">
        <f aca="false">SUM(E22:P22)</f>
        <v>0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12" t="n">
        <f aca="false">IF(B22="",0,D22*B22)</f>
        <v>0</v>
      </c>
      <c r="R22" s="12" t="n">
        <f aca="false">IF(C22="",0,D22*C22)</f>
        <v>0</v>
      </c>
    </row>
    <row r="23" customFormat="false" ht="15" hidden="false" customHeight="false" outlineLevel="0" collapsed="false">
      <c r="A23" s="9"/>
      <c r="B23" s="23" t="str">
        <f aca="false">IF(A23="","",IFERROR(INDEX(Roles!$E$6:$E$30,MATCH(A23,Roles!$A$6:$A$30,0)),""))</f>
        <v/>
      </c>
      <c r="C23" s="23" t="str">
        <f aca="false">IF(A23="","",IFERROR(INDEX(Roles!$F$6:$F$30,MATCH(A23,Roles!$A$6:$A$30,0)),""))</f>
        <v/>
      </c>
      <c r="D23" s="18" t="n">
        <f aca="false">SUM(E23:P23)</f>
        <v>0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12" t="n">
        <f aca="false">IF(B23="",0,D23*B23)</f>
        <v>0</v>
      </c>
      <c r="R23" s="12" t="n">
        <f aca="false">IF(C23="",0,D23*C23)</f>
        <v>0</v>
      </c>
    </row>
    <row r="24" customFormat="false" ht="15" hidden="false" customHeight="false" outlineLevel="0" collapsed="false">
      <c r="A24" s="9"/>
      <c r="B24" s="23" t="str">
        <f aca="false">IF(A24="","",IFERROR(INDEX(Roles!$E$6:$E$30,MATCH(A24,Roles!$A$6:$A$30,0)),""))</f>
        <v/>
      </c>
      <c r="C24" s="23" t="str">
        <f aca="false">IF(A24="","",IFERROR(INDEX(Roles!$F$6:$F$30,MATCH(A24,Roles!$A$6:$A$30,0)),""))</f>
        <v/>
      </c>
      <c r="D24" s="18" t="n">
        <f aca="false">SUM(E24:P24)</f>
        <v>0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12" t="n">
        <f aca="false">IF(B24="",0,D24*B24)</f>
        <v>0</v>
      </c>
      <c r="R24" s="12" t="n">
        <f aca="false">IF(C24="",0,D24*C24)</f>
        <v>0</v>
      </c>
    </row>
    <row r="25" customFormat="false" ht="15" hidden="false" customHeight="false" outlineLevel="0" collapsed="false">
      <c r="A25" s="9"/>
      <c r="B25" s="23" t="str">
        <f aca="false">IF(A25="","",IFERROR(INDEX(Roles!$E$6:$E$30,MATCH(A25,Roles!$A$6:$A$30,0)),""))</f>
        <v/>
      </c>
      <c r="C25" s="23" t="str">
        <f aca="false">IF(A25="","",IFERROR(INDEX(Roles!$F$6:$F$30,MATCH(A25,Roles!$A$6:$A$30,0)),""))</f>
        <v/>
      </c>
      <c r="D25" s="18" t="n">
        <f aca="false">SUM(E25:P25)</f>
        <v>0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12" t="n">
        <f aca="false">IF(B25="",0,D25*B25)</f>
        <v>0</v>
      </c>
      <c r="R25" s="12" t="n">
        <f aca="false">IF(C25="",0,D25*C25)</f>
        <v>0</v>
      </c>
    </row>
    <row r="26" customFormat="false" ht="15" hidden="false" customHeight="false" outlineLevel="0" collapsed="false">
      <c r="A26" s="9"/>
      <c r="B26" s="23" t="str">
        <f aca="false">IF(A26="","",IFERROR(INDEX(Roles!$E$6:$E$30,MATCH(A26,Roles!$A$6:$A$30,0)),""))</f>
        <v/>
      </c>
      <c r="C26" s="23" t="str">
        <f aca="false">IF(A26="","",IFERROR(INDEX(Roles!$F$6:$F$30,MATCH(A26,Roles!$A$6:$A$30,0)),""))</f>
        <v/>
      </c>
      <c r="D26" s="18" t="n">
        <f aca="false">SUM(E26:P26)</f>
        <v>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12" t="n">
        <f aca="false">IF(B26="",0,D26*B26)</f>
        <v>0</v>
      </c>
      <c r="R26" s="12" t="n">
        <f aca="false">IF(C26="",0,D26*C26)</f>
        <v>0</v>
      </c>
    </row>
    <row r="27" customFormat="false" ht="15" hidden="false" customHeight="false" outlineLevel="0" collapsed="false">
      <c r="A27" s="9"/>
      <c r="B27" s="23" t="str">
        <f aca="false">IF(A27="","",IFERROR(INDEX(Roles!$E$6:$E$30,MATCH(A27,Roles!$A$6:$A$30,0)),""))</f>
        <v/>
      </c>
      <c r="C27" s="23" t="str">
        <f aca="false">IF(A27="","",IFERROR(INDEX(Roles!$F$6:$F$30,MATCH(A27,Roles!$A$6:$A$30,0)),""))</f>
        <v/>
      </c>
      <c r="D27" s="18" t="n">
        <f aca="false">SUM(E27:P27)</f>
        <v>0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12" t="n">
        <f aca="false">IF(B27="",0,D27*B27)</f>
        <v>0</v>
      </c>
      <c r="R27" s="12" t="n">
        <f aca="false">IF(C27="",0,D27*C27)</f>
        <v>0</v>
      </c>
    </row>
    <row r="28" customFormat="false" ht="15" hidden="false" customHeight="false" outlineLevel="0" collapsed="false">
      <c r="A28" s="9"/>
      <c r="B28" s="23" t="str">
        <f aca="false">IF(A28="","",IFERROR(INDEX(Roles!$E$6:$E$30,MATCH(A28,Roles!$A$6:$A$30,0)),""))</f>
        <v/>
      </c>
      <c r="C28" s="23" t="str">
        <f aca="false">IF(A28="","",IFERROR(INDEX(Roles!$F$6:$F$30,MATCH(A28,Roles!$A$6:$A$30,0)),""))</f>
        <v/>
      </c>
      <c r="D28" s="18" t="n">
        <f aca="false">SUM(E28:P28)</f>
        <v>0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12" t="n">
        <f aca="false">IF(B28="",0,D28*B28)</f>
        <v>0</v>
      </c>
      <c r="R28" s="12" t="n">
        <f aca="false">IF(C28="",0,D28*C28)</f>
        <v>0</v>
      </c>
    </row>
    <row r="29" customFormat="false" ht="15" hidden="false" customHeight="false" outlineLevel="0" collapsed="false">
      <c r="A29" s="9"/>
      <c r="B29" s="23" t="str">
        <f aca="false">IF(A29="","",IFERROR(INDEX(Roles!$E$6:$E$30,MATCH(A29,Roles!$A$6:$A$30,0)),""))</f>
        <v/>
      </c>
      <c r="C29" s="23" t="str">
        <f aca="false">IF(A29="","",IFERROR(INDEX(Roles!$F$6:$F$30,MATCH(A29,Roles!$A$6:$A$30,0)),""))</f>
        <v/>
      </c>
      <c r="D29" s="18" t="n">
        <f aca="false">SUM(E29:P29)</f>
        <v>0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12" t="n">
        <f aca="false">IF(B29="",0,D29*B29)</f>
        <v>0</v>
      </c>
      <c r="R29" s="12" t="n">
        <f aca="false">IF(C29="",0,D29*C29)</f>
        <v>0</v>
      </c>
    </row>
    <row r="30" customFormat="false" ht="15" hidden="false" customHeight="false" outlineLevel="0" collapsed="false">
      <c r="A30" s="9"/>
      <c r="B30" s="23" t="str">
        <f aca="false">IF(A30="","",IFERROR(INDEX(Roles!$E$6:$E$30,MATCH(A30,Roles!$A$6:$A$30,0)),""))</f>
        <v/>
      </c>
      <c r="C30" s="23" t="str">
        <f aca="false">IF(A30="","",IFERROR(INDEX(Roles!$F$6:$F$30,MATCH(A30,Roles!$A$6:$A$30,0)),""))</f>
        <v/>
      </c>
      <c r="D30" s="18" t="n">
        <f aca="false">SUM(E30:P30)</f>
        <v>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2" t="n">
        <f aca="false">IF(B30="",0,D30*B30)</f>
        <v>0</v>
      </c>
      <c r="R30" s="12" t="n">
        <f aca="false">IF(C30="",0,D30*C30)</f>
        <v>0</v>
      </c>
    </row>
    <row r="32" customFormat="false" ht="15" hidden="false" customHeight="false" outlineLevel="0" collapsed="false">
      <c r="A32" s="16" t="s">
        <v>55</v>
      </c>
      <c r="D32" s="24" t="n">
        <f aca="false">SUM(D11:D30)</f>
        <v>1152</v>
      </c>
      <c r="E32" s="24" t="n">
        <f aca="false">SUM(E11:E30)</f>
        <v>140</v>
      </c>
      <c r="F32" s="24" t="n">
        <f aca="false">SUM(F11:F30)</f>
        <v>276</v>
      </c>
      <c r="G32" s="24" t="n">
        <f aca="false">SUM(G11:G30)</f>
        <v>316</v>
      </c>
      <c r="H32" s="24" t="n">
        <f aca="false">SUM(H11:H30)</f>
        <v>274</v>
      </c>
      <c r="I32" s="24" t="n">
        <f aca="false">SUM(I11:I30)</f>
        <v>146</v>
      </c>
      <c r="J32" s="24" t="n">
        <f aca="false">SUM(J11:J30)</f>
        <v>0</v>
      </c>
      <c r="K32" s="24" t="n">
        <f aca="false">SUM(K11:K30)</f>
        <v>0</v>
      </c>
      <c r="L32" s="24" t="n">
        <f aca="false">SUM(L11:L30)</f>
        <v>0</v>
      </c>
      <c r="M32" s="24" t="n">
        <f aca="false">SUM(M11:M30)</f>
        <v>0</v>
      </c>
      <c r="N32" s="24" t="n">
        <f aca="false">SUM(N11:N30)</f>
        <v>0</v>
      </c>
      <c r="O32" s="24" t="n">
        <f aca="false">SUM(O11:O30)</f>
        <v>0</v>
      </c>
      <c r="P32" s="24" t="n">
        <f aca="false">SUM(P11:P30)</f>
        <v>0</v>
      </c>
      <c r="Q32" s="25" t="n">
        <f aca="false">SUM(Q11:Q30)</f>
        <v>112067.307692308</v>
      </c>
      <c r="R32" s="25" t="n">
        <f aca="false">SUM(R11:R30)</f>
        <v>314480</v>
      </c>
    </row>
    <row r="34" customFormat="false" ht="15" hidden="false" customHeight="false" outlineLevel="0" collapsed="false">
      <c r="A34" s="15" t="s">
        <v>56</v>
      </c>
    </row>
    <row r="35" customFormat="false" ht="15" hidden="false" customHeight="false" outlineLevel="0" collapsed="false">
      <c r="A35" s="26" t="s">
        <v>57</v>
      </c>
      <c r="B35" s="26" t="s">
        <v>58</v>
      </c>
      <c r="C35" s="26" t="s">
        <v>59</v>
      </c>
      <c r="D35" s="26" t="s">
        <v>11</v>
      </c>
      <c r="E35" s="26" t="s">
        <v>60</v>
      </c>
    </row>
    <row r="36" customFormat="false" ht="15" hidden="false" customHeight="false" outlineLevel="0" collapsed="false">
      <c r="A36" s="27" t="s">
        <v>61</v>
      </c>
    </row>
  </sheetData>
  <conditionalFormatting sqref="D2">
    <cfRule type="cellIs" priority="2" operator="lessThan" aboveAverage="0" equalAverage="0" bottom="0" percent="0" rank="0" text="" dxfId="0">
      <formula>$B$5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9" min="8" style="0" width="12"/>
  </cols>
  <sheetData>
    <row r="1" customFormat="false" ht="26.85" hidden="false" customHeight="false" outlineLevel="0" collapsed="false">
      <c r="A1" s="28" t="s">
        <v>62</v>
      </c>
      <c r="B1" s="28" t="s">
        <v>63</v>
      </c>
      <c r="C1" s="28" t="s">
        <v>64</v>
      </c>
      <c r="D1" s="28" t="s">
        <v>65</v>
      </c>
      <c r="E1" s="28" t="s">
        <v>66</v>
      </c>
      <c r="F1" s="28" t="s">
        <v>67</v>
      </c>
      <c r="G1" s="28" t="s">
        <v>68</v>
      </c>
      <c r="H1" s="28" t="s">
        <v>69</v>
      </c>
      <c r="I1" s="28" t="s">
        <v>70</v>
      </c>
    </row>
    <row r="2" customFormat="false" ht="15" hidden="false" customHeight="false" outlineLevel="0" collapsed="false">
      <c r="A2" s="9" t="s">
        <v>71</v>
      </c>
      <c r="B2" s="9" t="s">
        <v>72</v>
      </c>
      <c r="C2" s="9" t="n">
        <v>2</v>
      </c>
      <c r="D2" s="10" t="n">
        <v>800</v>
      </c>
      <c r="E2" s="12" t="n">
        <f aca="false">C2*D2</f>
        <v>1600</v>
      </c>
      <c r="F2" s="9" t="n">
        <v>2</v>
      </c>
      <c r="G2" s="10" t="n">
        <f aca="false">D2</f>
        <v>800</v>
      </c>
      <c r="H2" s="12" t="n">
        <f aca="false">F2*G2</f>
        <v>1600</v>
      </c>
      <c r="I2" s="12" t="n">
        <f aca="false">E2-H2</f>
        <v>0</v>
      </c>
    </row>
    <row r="3" customFormat="false" ht="15" hidden="false" customHeight="false" outlineLevel="0" collapsed="false">
      <c r="A3" s="9" t="s">
        <v>71</v>
      </c>
      <c r="B3" s="9" t="s">
        <v>73</v>
      </c>
      <c r="C3" s="9" t="n">
        <v>2</v>
      </c>
      <c r="D3" s="10" t="n">
        <v>1500</v>
      </c>
      <c r="E3" s="12" t="n">
        <f aca="false">C3*D3</f>
        <v>3000</v>
      </c>
      <c r="F3" s="9" t="n">
        <v>2</v>
      </c>
      <c r="G3" s="10" t="n">
        <f aca="false">D3</f>
        <v>1500</v>
      </c>
      <c r="H3" s="12" t="n">
        <f aca="false">F3*G3</f>
        <v>3000</v>
      </c>
      <c r="I3" s="12" t="n">
        <f aca="false">E3-H3</f>
        <v>0</v>
      </c>
    </row>
    <row r="4" customFormat="false" ht="15" hidden="false" customHeight="false" outlineLevel="0" collapsed="false">
      <c r="A4" s="9" t="s">
        <v>74</v>
      </c>
      <c r="B4" s="9" t="s">
        <v>75</v>
      </c>
      <c r="C4" s="9" t="n">
        <v>6</v>
      </c>
      <c r="D4" s="10" t="n">
        <v>450</v>
      </c>
      <c r="E4" s="12" t="n">
        <f aca="false">C4*D4</f>
        <v>2700</v>
      </c>
      <c r="F4" s="9" t="n">
        <v>6</v>
      </c>
      <c r="G4" s="10" t="n">
        <f aca="false">D4</f>
        <v>450</v>
      </c>
      <c r="H4" s="12" t="n">
        <f aca="false">F4*G4</f>
        <v>2700</v>
      </c>
      <c r="I4" s="12" t="n">
        <f aca="false">E4-H4</f>
        <v>0</v>
      </c>
    </row>
    <row r="5" customFormat="false" ht="15" hidden="false" customHeight="false" outlineLevel="0" collapsed="false">
      <c r="A5" s="9" t="s">
        <v>74</v>
      </c>
      <c r="B5" s="9" t="s">
        <v>76</v>
      </c>
      <c r="C5" s="9" t="n">
        <v>12</v>
      </c>
      <c r="D5" s="10" t="n">
        <v>220</v>
      </c>
      <c r="E5" s="12" t="n">
        <f aca="false">C5*D5</f>
        <v>2640</v>
      </c>
      <c r="F5" s="9" t="n">
        <v>14</v>
      </c>
      <c r="G5" s="10" t="n">
        <f aca="false">D5</f>
        <v>220</v>
      </c>
      <c r="H5" s="12" t="n">
        <f aca="false">F5*G5</f>
        <v>3080</v>
      </c>
      <c r="I5" s="12" t="n">
        <f aca="false">E5-H5</f>
        <v>-440</v>
      </c>
    </row>
    <row r="6" customFormat="false" ht="15" hidden="false" customHeight="false" outlineLevel="0" collapsed="false">
      <c r="A6" s="9" t="s">
        <v>74</v>
      </c>
      <c r="B6" s="9" t="s">
        <v>77</v>
      </c>
      <c r="C6" s="9" t="n">
        <v>12</v>
      </c>
      <c r="D6" s="10" t="n">
        <v>90</v>
      </c>
      <c r="E6" s="12" t="n">
        <f aca="false">C6*D6</f>
        <v>1080</v>
      </c>
      <c r="F6" s="9" t="n">
        <v>14</v>
      </c>
      <c r="G6" s="10" t="n">
        <f aca="false">D6</f>
        <v>90</v>
      </c>
      <c r="H6" s="12" t="n">
        <f aca="false">F6*G6</f>
        <v>1260</v>
      </c>
      <c r="I6" s="12" t="n">
        <f aca="false">E6-H6</f>
        <v>-180</v>
      </c>
    </row>
    <row r="7" customFormat="false" ht="15" hidden="false" customHeight="false" outlineLevel="0" collapsed="false">
      <c r="A7" s="9" t="s">
        <v>78</v>
      </c>
      <c r="B7" s="9" t="s">
        <v>79</v>
      </c>
      <c r="C7" s="9" t="n">
        <v>5</v>
      </c>
      <c r="D7" s="10" t="n">
        <v>400</v>
      </c>
      <c r="E7" s="12" t="n">
        <f aca="false">C7*D7</f>
        <v>2000</v>
      </c>
      <c r="F7" s="9" t="n">
        <v>5</v>
      </c>
      <c r="G7" s="10" t="n">
        <f aca="false">D7</f>
        <v>400</v>
      </c>
      <c r="H7" s="12" t="n">
        <f aca="false">F7*G7</f>
        <v>2000</v>
      </c>
      <c r="I7" s="12" t="n">
        <f aca="false">E7-H7</f>
        <v>0</v>
      </c>
    </row>
    <row r="8" customFormat="false" ht="15" hidden="false" customHeight="false" outlineLevel="0" collapsed="false">
      <c r="A8" s="9" t="s">
        <v>80</v>
      </c>
      <c r="B8" s="9" t="s">
        <v>81</v>
      </c>
      <c r="C8" s="9" t="n">
        <v>1</v>
      </c>
      <c r="D8" s="10" t="n">
        <v>600</v>
      </c>
      <c r="E8" s="12" t="n">
        <f aca="false">C8*D8</f>
        <v>600</v>
      </c>
      <c r="F8" s="9" t="n">
        <v>1</v>
      </c>
      <c r="G8" s="10" t="n">
        <f aca="false">D8</f>
        <v>600</v>
      </c>
      <c r="H8" s="12" t="n">
        <f aca="false">F8*G8</f>
        <v>600</v>
      </c>
      <c r="I8" s="12" t="n">
        <f aca="false">E8-H8</f>
        <v>0</v>
      </c>
    </row>
    <row r="9" customFormat="false" ht="15" hidden="false" customHeight="false" outlineLevel="0" collapsed="false">
      <c r="A9" s="9" t="s">
        <v>80</v>
      </c>
      <c r="B9" s="9" t="s">
        <v>82</v>
      </c>
      <c r="C9" s="9" t="n">
        <v>1</v>
      </c>
      <c r="D9" s="10" t="n">
        <v>1200</v>
      </c>
      <c r="E9" s="12" t="n">
        <f aca="false">C9*D9</f>
        <v>1200</v>
      </c>
      <c r="F9" s="9" t="n">
        <v>1</v>
      </c>
      <c r="G9" s="10" t="n">
        <f aca="false">D9</f>
        <v>1200</v>
      </c>
      <c r="H9" s="12" t="n">
        <f aca="false">F9*G9</f>
        <v>1200</v>
      </c>
      <c r="I9" s="12" t="n">
        <f aca="false">E9-H9</f>
        <v>0</v>
      </c>
    </row>
    <row r="10" customFormat="false" ht="15" hidden="false" customHeight="false" outlineLevel="0" collapsed="false">
      <c r="A10" s="9"/>
      <c r="B10" s="9"/>
      <c r="C10" s="9"/>
      <c r="D10" s="9"/>
      <c r="E10" s="12" t="n">
        <f aca="false">C10*D10</f>
        <v>0</v>
      </c>
      <c r="F10" s="9"/>
      <c r="G10" s="9"/>
      <c r="H10" s="12" t="n">
        <f aca="false">F10*G10</f>
        <v>0</v>
      </c>
      <c r="I10" s="12" t="n">
        <f aca="false">E10-H10</f>
        <v>0</v>
      </c>
    </row>
    <row r="11" customFormat="false" ht="15" hidden="false" customHeight="false" outlineLevel="0" collapsed="false">
      <c r="A11" s="9"/>
      <c r="B11" s="9"/>
      <c r="C11" s="9"/>
      <c r="D11" s="9"/>
      <c r="E11" s="12" t="n">
        <f aca="false">C11*D11</f>
        <v>0</v>
      </c>
      <c r="F11" s="9"/>
      <c r="G11" s="9"/>
      <c r="H11" s="12" t="n">
        <f aca="false">F11*G11</f>
        <v>0</v>
      </c>
      <c r="I11" s="12" t="n">
        <f aca="false">E11-H11</f>
        <v>0</v>
      </c>
    </row>
    <row r="12" customFormat="false" ht="15" hidden="false" customHeight="false" outlineLevel="0" collapsed="false">
      <c r="A12" s="9"/>
      <c r="B12" s="9"/>
      <c r="C12" s="9"/>
      <c r="D12" s="9"/>
      <c r="E12" s="12" t="n">
        <f aca="false">C12*D12</f>
        <v>0</v>
      </c>
      <c r="F12" s="9"/>
      <c r="G12" s="9"/>
      <c r="H12" s="12" t="n">
        <f aca="false">F12*G12</f>
        <v>0</v>
      </c>
      <c r="I12" s="12" t="n">
        <f aca="false">E12-H12</f>
        <v>0</v>
      </c>
    </row>
    <row r="14" customFormat="false" ht="15" hidden="false" customHeight="false" outlineLevel="0" collapsed="false">
      <c r="A14" s="16" t="s">
        <v>55</v>
      </c>
      <c r="E14" s="25" t="n">
        <f aca="false">SUM(E2:E12)</f>
        <v>14820</v>
      </c>
      <c r="H14" s="25" t="n">
        <f aca="false">SUM(H2:H12)</f>
        <v>15440</v>
      </c>
      <c r="I14" s="25" t="n">
        <f aca="false">SUM(I2:I12)</f>
        <v>-620</v>
      </c>
    </row>
    <row r="16" customFormat="false" ht="15" hidden="false" customHeight="false" outlineLevel="0" collapsed="false">
      <c r="A16" s="27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16" min="5" style="0" width="7"/>
    <col collapsed="false" customWidth="true" hidden="false" outlineLevel="0" max="18" min="17" style="0" width="13"/>
  </cols>
  <sheetData>
    <row r="1" customFormat="false" ht="15" hidden="false" customHeight="false" outlineLevel="0" collapsed="false">
      <c r="A1" s="15" t="s">
        <v>29</v>
      </c>
      <c r="B1" s="15" t="s">
        <v>84</v>
      </c>
      <c r="C1" s="15" t="s">
        <v>85</v>
      </c>
      <c r="D1" s="15" t="s">
        <v>86</v>
      </c>
    </row>
    <row r="2" customFormat="false" ht="15" hidden="false" customHeight="false" outlineLevel="0" collapsed="false">
      <c r="A2" s="23" t="str">
        <f aca="false">Budget!A2</f>
        <v>Brand platform — 0001</v>
      </c>
      <c r="B2" s="12" t="n">
        <f aca="false">$Q$32</f>
        <v>120098.076923077</v>
      </c>
      <c r="C2" s="12" t="n">
        <f aca="false">$R$32</f>
        <v>336990</v>
      </c>
      <c r="D2" s="13" t="n">
        <f aca="false">IF(C2=0,0,(C2-B2)/C2)</f>
        <v>0.643615309287881</v>
      </c>
    </row>
    <row r="3" customFormat="false" ht="15" hidden="false" customHeight="false" outlineLevel="0" collapsed="false">
      <c r="A3" s="16" t="s">
        <v>34</v>
      </c>
    </row>
    <row r="4" customFormat="false" ht="15" hidden="false" customHeight="false" outlineLevel="0" collapsed="false">
      <c r="A4" s="23" t="str">
        <f aca="false">Budget!A4</f>
        <v>Acme Corporation</v>
      </c>
    </row>
    <row r="5" customFormat="false" ht="15" hidden="false" customHeight="false" outlineLevel="0" collapsed="false">
      <c r="A5" s="0" t="s">
        <v>87</v>
      </c>
      <c r="B5" s="29" t="n">
        <f aca="false">Budget!$D$32</f>
        <v>1152</v>
      </c>
    </row>
    <row r="6" customFormat="false" ht="15" hidden="false" customHeight="false" outlineLevel="0" collapsed="false">
      <c r="A6" s="0" t="s">
        <v>88</v>
      </c>
      <c r="B6" s="18" t="n">
        <f aca="false">$D$32</f>
        <v>1230</v>
      </c>
    </row>
    <row r="7" customFormat="false" ht="15" hidden="false" customHeight="false" outlineLevel="0" collapsed="false">
      <c r="A7" s="0" t="s">
        <v>89</v>
      </c>
      <c r="B7" s="24" t="n">
        <f aca="false">B5-B6</f>
        <v>-78</v>
      </c>
    </row>
    <row r="8" customFormat="false" ht="15" hidden="false" customHeight="false" outlineLevel="0" collapsed="false">
      <c r="A8" s="0" t="s">
        <v>90</v>
      </c>
      <c r="B8" s="19" t="n">
        <f aca="false">Expenses!$I$14</f>
        <v>-620</v>
      </c>
    </row>
    <row r="10" customFormat="false" ht="15" hidden="false" customHeight="false" outlineLevel="0" collapsed="false">
      <c r="A10" s="20" t="s">
        <v>11</v>
      </c>
      <c r="B10" s="20" t="s">
        <v>91</v>
      </c>
      <c r="C10" s="20" t="s">
        <v>70</v>
      </c>
      <c r="D10" s="20" t="s">
        <v>92</v>
      </c>
      <c r="E10" s="20" t="s">
        <v>41</v>
      </c>
      <c r="F10" s="20" t="s">
        <v>42</v>
      </c>
      <c r="G10" s="20" t="s">
        <v>43</v>
      </c>
      <c r="H10" s="20" t="s">
        <v>44</v>
      </c>
      <c r="I10" s="20" t="s">
        <v>45</v>
      </c>
      <c r="J10" s="20" t="s">
        <v>46</v>
      </c>
      <c r="K10" s="20" t="s">
        <v>47</v>
      </c>
      <c r="L10" s="20" t="s">
        <v>48</v>
      </c>
      <c r="M10" s="20" t="s">
        <v>49</v>
      </c>
      <c r="N10" s="20" t="s">
        <v>50</v>
      </c>
      <c r="O10" s="20" t="s">
        <v>51</v>
      </c>
      <c r="P10" s="20" t="s">
        <v>52</v>
      </c>
      <c r="Q10" s="20" t="s">
        <v>84</v>
      </c>
      <c r="R10" s="20" t="s">
        <v>85</v>
      </c>
    </row>
    <row r="11" customFormat="false" ht="15" hidden="false" customHeight="false" outlineLevel="0" collapsed="false">
      <c r="A11" s="23" t="str">
        <f aca="false">Budget!A11</f>
        <v>Principal</v>
      </c>
      <c r="B11" s="29" t="n">
        <f aca="false">Budget!D11</f>
        <v>20</v>
      </c>
      <c r="C11" s="18" t="n">
        <f aca="false">B11-D11</f>
        <v>-4</v>
      </c>
      <c r="D11" s="18" t="n">
        <f aca="false">SUM(E11:P11)</f>
        <v>24</v>
      </c>
      <c r="E11" s="22" t="n">
        <v>8</v>
      </c>
      <c r="F11" s="22" t="n">
        <v>6</v>
      </c>
      <c r="G11" s="22" t="n">
        <v>4</v>
      </c>
      <c r="H11" s="22" t="n">
        <v>4</v>
      </c>
      <c r="I11" s="22" t="n">
        <v>2</v>
      </c>
      <c r="J11" s="22"/>
      <c r="K11" s="22"/>
      <c r="L11" s="22"/>
      <c r="M11" s="22"/>
      <c r="N11" s="22"/>
      <c r="O11" s="22"/>
      <c r="P11" s="22"/>
      <c r="Q11" s="12" t="n">
        <f aca="false">IF(Budget!B11="",0,D11*Budget!B11)</f>
        <v>4153.84615384615</v>
      </c>
      <c r="R11" s="12" t="n">
        <f aca="false">IF(Budget!C11="",0,D11*Budget!C11)</f>
        <v>11640</v>
      </c>
    </row>
    <row r="12" customFormat="false" ht="15" hidden="false" customHeight="false" outlineLevel="0" collapsed="false">
      <c r="A12" s="23" t="str">
        <f aca="false">Budget!A12</f>
        <v>Engagement Manager</v>
      </c>
      <c r="B12" s="29" t="n">
        <f aca="false">Budget!D12</f>
        <v>72</v>
      </c>
      <c r="C12" s="18" t="n">
        <f aca="false">B12-D12</f>
        <v>-2</v>
      </c>
      <c r="D12" s="18" t="n">
        <f aca="false">SUM(E12:P12)</f>
        <v>74</v>
      </c>
      <c r="E12" s="22" t="n">
        <v>16</v>
      </c>
      <c r="F12" s="22" t="n">
        <v>18</v>
      </c>
      <c r="G12" s="22" t="n">
        <v>16</v>
      </c>
      <c r="H12" s="22" t="n">
        <v>16</v>
      </c>
      <c r="I12" s="22" t="n">
        <v>8</v>
      </c>
      <c r="J12" s="22"/>
      <c r="K12" s="22"/>
      <c r="L12" s="22"/>
      <c r="M12" s="22"/>
      <c r="N12" s="22"/>
      <c r="O12" s="22"/>
      <c r="P12" s="22"/>
      <c r="Q12" s="12" t="n">
        <f aca="false">IF(Budget!B12="",0,D12*Budget!B12)</f>
        <v>9605.76923076923</v>
      </c>
      <c r="R12" s="12" t="n">
        <f aca="false">IF(Budget!C12="",0,D12*Budget!C12)</f>
        <v>27010</v>
      </c>
    </row>
    <row r="13" customFormat="false" ht="15" hidden="false" customHeight="false" outlineLevel="0" collapsed="false">
      <c r="A13" s="23" t="str">
        <f aca="false">Budget!A13</f>
        <v>Senior Consultant</v>
      </c>
      <c r="B13" s="29" t="n">
        <f aca="false">Budget!D13</f>
        <v>220</v>
      </c>
      <c r="C13" s="18" t="n">
        <f aca="false">B13-D13</f>
        <v>-20</v>
      </c>
      <c r="D13" s="18" t="n">
        <f aca="false">SUM(E13:P13)</f>
        <v>240</v>
      </c>
      <c r="E13" s="22" t="n">
        <v>44</v>
      </c>
      <c r="F13" s="22" t="n">
        <v>64</v>
      </c>
      <c r="G13" s="22" t="n">
        <v>60</v>
      </c>
      <c r="H13" s="22" t="n">
        <v>48</v>
      </c>
      <c r="I13" s="22" t="n">
        <v>24</v>
      </c>
      <c r="J13" s="22"/>
      <c r="K13" s="22"/>
      <c r="L13" s="22"/>
      <c r="M13" s="22"/>
      <c r="N13" s="22"/>
      <c r="O13" s="22"/>
      <c r="P13" s="22"/>
      <c r="Q13" s="12" t="n">
        <f aca="false">IF(Budget!B13="",0,D13*Budget!B13)</f>
        <v>27000</v>
      </c>
      <c r="R13" s="12" t="n">
        <f aca="false">IF(Budget!C13="",0,D13*Budget!C13)</f>
        <v>75600</v>
      </c>
    </row>
    <row r="14" customFormat="false" ht="15" hidden="false" customHeight="false" outlineLevel="0" collapsed="false">
      <c r="A14" s="23" t="str">
        <f aca="false">Budget!A14</f>
        <v>Consultant</v>
      </c>
      <c r="B14" s="29" t="n">
        <f aca="false">Budget!D14</f>
        <v>320</v>
      </c>
      <c r="C14" s="18" t="n">
        <f aca="false">B14-D14</f>
        <v>-16</v>
      </c>
      <c r="D14" s="18" t="n">
        <f aca="false">SUM(E14:P14)</f>
        <v>336</v>
      </c>
      <c r="E14" s="22" t="n">
        <v>40</v>
      </c>
      <c r="F14" s="22" t="n">
        <v>84</v>
      </c>
      <c r="G14" s="22" t="n">
        <v>88</v>
      </c>
      <c r="H14" s="22" t="n">
        <v>80</v>
      </c>
      <c r="I14" s="22" t="n">
        <v>44</v>
      </c>
      <c r="J14" s="22"/>
      <c r="K14" s="22"/>
      <c r="L14" s="22"/>
      <c r="M14" s="22"/>
      <c r="N14" s="22"/>
      <c r="O14" s="22"/>
      <c r="P14" s="22"/>
      <c r="Q14" s="12" t="n">
        <f aca="false">IF(Budget!B14="",0,D14*Budget!B14)</f>
        <v>29076.9230769231</v>
      </c>
      <c r="R14" s="12" t="n">
        <f aca="false">IF(Budget!C14="",0,D14*Budget!C14)</f>
        <v>82320</v>
      </c>
    </row>
    <row r="15" customFormat="false" ht="15" hidden="false" customHeight="false" outlineLevel="0" collapsed="false">
      <c r="A15" s="23" t="str">
        <f aca="false">Budget!A15</f>
        <v>Project Manager</v>
      </c>
      <c r="B15" s="29" t="n">
        <f aca="false">Budget!D15</f>
        <v>80</v>
      </c>
      <c r="C15" s="18" t="n">
        <f aca="false">B15-D15</f>
        <v>-4</v>
      </c>
      <c r="D15" s="18" t="n">
        <f aca="false">SUM(E15:P15)</f>
        <v>84</v>
      </c>
      <c r="E15" s="22" t="n">
        <v>16</v>
      </c>
      <c r="F15" s="22" t="n">
        <v>16</v>
      </c>
      <c r="G15" s="22" t="n">
        <v>20</v>
      </c>
      <c r="H15" s="22" t="n">
        <v>16</v>
      </c>
      <c r="I15" s="22" t="n">
        <v>16</v>
      </c>
      <c r="J15" s="22"/>
      <c r="K15" s="22"/>
      <c r="L15" s="22"/>
      <c r="M15" s="22"/>
      <c r="N15" s="22"/>
      <c r="O15" s="22"/>
      <c r="P15" s="22"/>
      <c r="Q15" s="12" t="n">
        <f aca="false">IF(Budget!B15="",0,D15*Budget!B15)</f>
        <v>7996.15384615385</v>
      </c>
      <c r="R15" s="12" t="n">
        <f aca="false">IF(Budget!C15="",0,D15*Budget!C15)</f>
        <v>22260</v>
      </c>
    </row>
    <row r="16" customFormat="false" ht="15" hidden="false" customHeight="false" outlineLevel="0" collapsed="false">
      <c r="A16" s="23" t="str">
        <f aca="false">Budget!A16</f>
        <v>Designer</v>
      </c>
      <c r="B16" s="29" t="n">
        <f aca="false">Budget!D16</f>
        <v>100</v>
      </c>
      <c r="C16" s="18" t="n">
        <f aca="false">B16-D16</f>
        <v>-4</v>
      </c>
      <c r="D16" s="18" t="n">
        <f aca="false">SUM(E16:P16)</f>
        <v>104</v>
      </c>
      <c r="E16" s="22" t="n">
        <v>0</v>
      </c>
      <c r="F16" s="22" t="n">
        <v>36</v>
      </c>
      <c r="G16" s="22" t="n">
        <v>48</v>
      </c>
      <c r="H16" s="22" t="n">
        <v>20</v>
      </c>
      <c r="I16" s="22" t="n">
        <v>0</v>
      </c>
      <c r="J16" s="22"/>
      <c r="K16" s="22"/>
      <c r="L16" s="22"/>
      <c r="M16" s="22"/>
      <c r="N16" s="22"/>
      <c r="O16" s="22"/>
      <c r="P16" s="22"/>
      <c r="Q16" s="12" t="n">
        <f aca="false">IF(Budget!B16="",0,D16*Budget!B16)</f>
        <v>8550</v>
      </c>
      <c r="R16" s="12" t="n">
        <f aca="false">IF(Budget!C16="",0,D16*Budget!C16)</f>
        <v>23920</v>
      </c>
    </row>
    <row r="17" customFormat="false" ht="15" hidden="false" customHeight="false" outlineLevel="0" collapsed="false">
      <c r="A17" s="23" t="str">
        <f aca="false">Budget!A17</f>
        <v>Developer</v>
      </c>
      <c r="B17" s="29" t="n">
        <f aca="false">Budget!D17</f>
        <v>240</v>
      </c>
      <c r="C17" s="18" t="n">
        <f aca="false">B17-D17</f>
        <v>-24</v>
      </c>
      <c r="D17" s="18" t="n">
        <f aca="false">SUM(E17:P17)</f>
        <v>264</v>
      </c>
      <c r="E17" s="22" t="n">
        <v>0</v>
      </c>
      <c r="F17" s="22" t="n">
        <v>40</v>
      </c>
      <c r="G17" s="22" t="n">
        <v>96</v>
      </c>
      <c r="H17" s="22" t="n">
        <v>88</v>
      </c>
      <c r="I17" s="22" t="n">
        <v>40</v>
      </c>
      <c r="J17" s="22"/>
      <c r="K17" s="22"/>
      <c r="L17" s="22"/>
      <c r="M17" s="22"/>
      <c r="N17" s="22"/>
      <c r="O17" s="22"/>
      <c r="P17" s="22"/>
      <c r="Q17" s="12" t="n">
        <f aca="false">IF(Budget!B17="",0,D17*Budget!B17)</f>
        <v>27415.3846153846</v>
      </c>
      <c r="R17" s="12" t="n">
        <f aca="false">IF(Budget!C17="",0,D17*Budget!C17)</f>
        <v>76560</v>
      </c>
    </row>
    <row r="18" customFormat="false" ht="15" hidden="false" customHeight="false" outlineLevel="0" collapsed="false">
      <c r="A18" s="23" t="str">
        <f aca="false">Budget!A18</f>
        <v>Analyst</v>
      </c>
      <c r="B18" s="29" t="n">
        <f aca="false">Budget!D18</f>
        <v>100</v>
      </c>
      <c r="C18" s="18" t="n">
        <f aca="false">B18-D18</f>
        <v>-4</v>
      </c>
      <c r="D18" s="18" t="n">
        <f aca="false">SUM(E18:P18)</f>
        <v>104</v>
      </c>
      <c r="E18" s="22" t="n">
        <v>20</v>
      </c>
      <c r="F18" s="22" t="n">
        <v>24</v>
      </c>
      <c r="G18" s="22" t="n">
        <v>20</v>
      </c>
      <c r="H18" s="22" t="n">
        <v>20</v>
      </c>
      <c r="I18" s="22" t="n">
        <v>20</v>
      </c>
      <c r="J18" s="22"/>
      <c r="K18" s="22"/>
      <c r="L18" s="22"/>
      <c r="M18" s="22"/>
      <c r="N18" s="22"/>
      <c r="O18" s="22"/>
      <c r="P18" s="22"/>
      <c r="Q18" s="12" t="n">
        <f aca="false">IF(Budget!B18="",0,D18*Budget!B18)</f>
        <v>6300</v>
      </c>
      <c r="R18" s="12" t="n">
        <f aca="false">IF(Budget!C18="",0,D18*Budget!C18)</f>
        <v>17680</v>
      </c>
    </row>
    <row r="19" customFormat="false" ht="15" hidden="false" customHeight="false" outlineLevel="0" collapsed="false">
      <c r="A19" s="23" t="str">
        <f aca="false">Budget!A19</f>
        <v>Contractor (external)</v>
      </c>
      <c r="B19" s="29" t="n">
        <f aca="false">Budget!D19</f>
        <v>0</v>
      </c>
      <c r="C19" s="18" t="n">
        <f aca="false">B19-D19</f>
        <v>0</v>
      </c>
      <c r="D19" s="18" t="n">
        <f aca="false">SUM(E19:P19)</f>
        <v>0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12" t="n">
        <f aca="false">IF(Budget!B19="",0,D19*Budget!B19)</f>
        <v>0</v>
      </c>
      <c r="R19" s="12" t="n">
        <f aca="false">IF(Budget!C19="",0,D19*Budget!C19)</f>
        <v>0</v>
      </c>
    </row>
    <row r="20" customFormat="false" ht="15" hidden="false" customHeight="false" outlineLevel="0" collapsed="false">
      <c r="A20" s="23" t="n">
        <f aca="false">Budget!A20</f>
        <v>0</v>
      </c>
      <c r="B20" s="29" t="n">
        <f aca="false">Budget!D20</f>
        <v>0</v>
      </c>
      <c r="C20" s="18" t="n">
        <f aca="false">B20-D20</f>
        <v>0</v>
      </c>
      <c r="D20" s="18" t="n">
        <f aca="false">SUM(E20:P20)</f>
        <v>0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12" t="n">
        <f aca="false">IF(Budget!B20="",0,D20*Budget!B20)</f>
        <v>0</v>
      </c>
      <c r="R20" s="12" t="n">
        <f aca="false">IF(Budget!C20="",0,D20*Budget!C20)</f>
        <v>0</v>
      </c>
    </row>
    <row r="21" customFormat="false" ht="15" hidden="false" customHeight="false" outlineLevel="0" collapsed="false">
      <c r="A21" s="23" t="n">
        <f aca="false">Budget!A21</f>
        <v>0</v>
      </c>
      <c r="B21" s="29" t="n">
        <f aca="false">Budget!D21</f>
        <v>0</v>
      </c>
      <c r="C21" s="18" t="n">
        <f aca="false">B21-D21</f>
        <v>0</v>
      </c>
      <c r="D21" s="18" t="n">
        <f aca="false">SUM(E21:P21)</f>
        <v>0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2" t="n">
        <f aca="false">IF(Budget!B21="",0,D21*Budget!B21)</f>
        <v>0</v>
      </c>
      <c r="R21" s="12" t="n">
        <f aca="false">IF(Budget!C21="",0,D21*Budget!C21)</f>
        <v>0</v>
      </c>
    </row>
    <row r="22" customFormat="false" ht="15" hidden="false" customHeight="false" outlineLevel="0" collapsed="false">
      <c r="A22" s="23" t="n">
        <f aca="false">Budget!A22</f>
        <v>0</v>
      </c>
      <c r="B22" s="29" t="n">
        <f aca="false">Budget!D22</f>
        <v>0</v>
      </c>
      <c r="C22" s="18" t="n">
        <f aca="false">B22-D22</f>
        <v>0</v>
      </c>
      <c r="D22" s="18" t="n">
        <f aca="false">SUM(E22:P22)</f>
        <v>0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12" t="n">
        <f aca="false">IF(Budget!B22="",0,D22*Budget!B22)</f>
        <v>0</v>
      </c>
      <c r="R22" s="12" t="n">
        <f aca="false">IF(Budget!C22="",0,D22*Budget!C22)</f>
        <v>0</v>
      </c>
    </row>
    <row r="23" customFormat="false" ht="15" hidden="false" customHeight="false" outlineLevel="0" collapsed="false">
      <c r="A23" s="23" t="n">
        <f aca="false">Budget!A23</f>
        <v>0</v>
      </c>
      <c r="B23" s="29" t="n">
        <f aca="false">Budget!D23</f>
        <v>0</v>
      </c>
      <c r="C23" s="18" t="n">
        <f aca="false">B23-D23</f>
        <v>0</v>
      </c>
      <c r="D23" s="18" t="n">
        <f aca="false">SUM(E23:P23)</f>
        <v>0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12" t="n">
        <f aca="false">IF(Budget!B23="",0,D23*Budget!B23)</f>
        <v>0</v>
      </c>
      <c r="R23" s="12" t="n">
        <f aca="false">IF(Budget!C23="",0,D23*Budget!C23)</f>
        <v>0</v>
      </c>
    </row>
    <row r="24" customFormat="false" ht="15" hidden="false" customHeight="false" outlineLevel="0" collapsed="false">
      <c r="A24" s="23" t="n">
        <f aca="false">Budget!A24</f>
        <v>0</v>
      </c>
      <c r="B24" s="29" t="n">
        <f aca="false">Budget!D24</f>
        <v>0</v>
      </c>
      <c r="C24" s="18" t="n">
        <f aca="false">B24-D24</f>
        <v>0</v>
      </c>
      <c r="D24" s="18" t="n">
        <f aca="false">SUM(E24:P24)</f>
        <v>0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12" t="n">
        <f aca="false">IF(Budget!B24="",0,D24*Budget!B24)</f>
        <v>0</v>
      </c>
      <c r="R24" s="12" t="n">
        <f aca="false">IF(Budget!C24="",0,D24*Budget!C24)</f>
        <v>0</v>
      </c>
    </row>
    <row r="25" customFormat="false" ht="15" hidden="false" customHeight="false" outlineLevel="0" collapsed="false">
      <c r="A25" s="23" t="n">
        <f aca="false">Budget!A25</f>
        <v>0</v>
      </c>
      <c r="B25" s="29" t="n">
        <f aca="false">Budget!D25</f>
        <v>0</v>
      </c>
      <c r="C25" s="18" t="n">
        <f aca="false">B25-D25</f>
        <v>0</v>
      </c>
      <c r="D25" s="18" t="n">
        <f aca="false">SUM(E25:P25)</f>
        <v>0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12" t="n">
        <f aca="false">IF(Budget!B25="",0,D25*Budget!B25)</f>
        <v>0</v>
      </c>
      <c r="R25" s="12" t="n">
        <f aca="false">IF(Budget!C25="",0,D25*Budget!C25)</f>
        <v>0</v>
      </c>
    </row>
    <row r="26" customFormat="false" ht="15" hidden="false" customHeight="false" outlineLevel="0" collapsed="false">
      <c r="A26" s="23" t="n">
        <f aca="false">Budget!A26</f>
        <v>0</v>
      </c>
      <c r="B26" s="29" t="n">
        <f aca="false">Budget!D26</f>
        <v>0</v>
      </c>
      <c r="C26" s="18" t="n">
        <f aca="false">B26-D26</f>
        <v>0</v>
      </c>
      <c r="D26" s="18" t="n">
        <f aca="false">SUM(E26:P26)</f>
        <v>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12" t="n">
        <f aca="false">IF(Budget!B26="",0,D26*Budget!B26)</f>
        <v>0</v>
      </c>
      <c r="R26" s="12" t="n">
        <f aca="false">IF(Budget!C26="",0,D26*Budget!C26)</f>
        <v>0</v>
      </c>
    </row>
    <row r="27" customFormat="false" ht="15" hidden="false" customHeight="false" outlineLevel="0" collapsed="false">
      <c r="A27" s="23" t="n">
        <f aca="false">Budget!A27</f>
        <v>0</v>
      </c>
      <c r="B27" s="29" t="n">
        <f aca="false">Budget!D27</f>
        <v>0</v>
      </c>
      <c r="C27" s="18" t="n">
        <f aca="false">B27-D27</f>
        <v>0</v>
      </c>
      <c r="D27" s="18" t="n">
        <f aca="false">SUM(E27:P27)</f>
        <v>0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12" t="n">
        <f aca="false">IF(Budget!B27="",0,D27*Budget!B27)</f>
        <v>0</v>
      </c>
      <c r="R27" s="12" t="n">
        <f aca="false">IF(Budget!C27="",0,D27*Budget!C27)</f>
        <v>0</v>
      </c>
    </row>
    <row r="28" customFormat="false" ht="15" hidden="false" customHeight="false" outlineLevel="0" collapsed="false">
      <c r="A28" s="23" t="n">
        <f aca="false">Budget!A28</f>
        <v>0</v>
      </c>
      <c r="B28" s="29" t="n">
        <f aca="false">Budget!D28</f>
        <v>0</v>
      </c>
      <c r="C28" s="18" t="n">
        <f aca="false">B28-D28</f>
        <v>0</v>
      </c>
      <c r="D28" s="18" t="n">
        <f aca="false">SUM(E28:P28)</f>
        <v>0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12" t="n">
        <f aca="false">IF(Budget!B28="",0,D28*Budget!B28)</f>
        <v>0</v>
      </c>
      <c r="R28" s="12" t="n">
        <f aca="false">IF(Budget!C28="",0,D28*Budget!C28)</f>
        <v>0</v>
      </c>
    </row>
    <row r="29" customFormat="false" ht="15" hidden="false" customHeight="false" outlineLevel="0" collapsed="false">
      <c r="A29" s="23" t="n">
        <f aca="false">Budget!A29</f>
        <v>0</v>
      </c>
      <c r="B29" s="29" t="n">
        <f aca="false">Budget!D29</f>
        <v>0</v>
      </c>
      <c r="C29" s="18" t="n">
        <f aca="false">B29-D29</f>
        <v>0</v>
      </c>
      <c r="D29" s="18" t="n">
        <f aca="false">SUM(E29:P29)</f>
        <v>0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12" t="n">
        <f aca="false">IF(Budget!B29="",0,D29*Budget!B29)</f>
        <v>0</v>
      </c>
      <c r="R29" s="12" t="n">
        <f aca="false">IF(Budget!C29="",0,D29*Budget!C29)</f>
        <v>0</v>
      </c>
    </row>
    <row r="30" customFormat="false" ht="15" hidden="false" customHeight="false" outlineLevel="0" collapsed="false">
      <c r="A30" s="23" t="n">
        <f aca="false">Budget!A30</f>
        <v>0</v>
      </c>
      <c r="B30" s="29" t="n">
        <f aca="false">Budget!D30</f>
        <v>0</v>
      </c>
      <c r="C30" s="18" t="n">
        <f aca="false">B30-D30</f>
        <v>0</v>
      </c>
      <c r="D30" s="18" t="n">
        <f aca="false">SUM(E30:P30)</f>
        <v>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2" t="n">
        <f aca="false">IF(Budget!B30="",0,D30*Budget!B30)</f>
        <v>0</v>
      </c>
      <c r="R30" s="12" t="n">
        <f aca="false">IF(Budget!C30="",0,D30*Budget!C30)</f>
        <v>0</v>
      </c>
    </row>
    <row r="32" customFormat="false" ht="15" hidden="false" customHeight="false" outlineLevel="0" collapsed="false">
      <c r="A32" s="16" t="s">
        <v>55</v>
      </c>
      <c r="B32" s="24" t="n">
        <f aca="false">SUM(B11:B30)</f>
        <v>1152</v>
      </c>
      <c r="C32" s="24" t="n">
        <f aca="false">SUM(C11:C30)</f>
        <v>-78</v>
      </c>
      <c r="D32" s="24" t="n">
        <f aca="false">SUM(D11:D30)</f>
        <v>1230</v>
      </c>
      <c r="E32" s="24" t="n">
        <f aca="false">SUM(E11:E30)</f>
        <v>144</v>
      </c>
      <c r="F32" s="24" t="n">
        <f aca="false">SUM(F11:F30)</f>
        <v>288</v>
      </c>
      <c r="G32" s="24" t="n">
        <f aca="false">SUM(G11:G30)</f>
        <v>352</v>
      </c>
      <c r="H32" s="24" t="n">
        <f aca="false">SUM(H11:H30)</f>
        <v>292</v>
      </c>
      <c r="I32" s="24" t="n">
        <f aca="false">SUM(I11:I30)</f>
        <v>154</v>
      </c>
      <c r="J32" s="24" t="n">
        <f aca="false">SUM(J11:J30)</f>
        <v>0</v>
      </c>
      <c r="K32" s="24" t="n">
        <f aca="false">SUM(K11:K30)</f>
        <v>0</v>
      </c>
      <c r="L32" s="24" t="n">
        <f aca="false">SUM(L11:L30)</f>
        <v>0</v>
      </c>
      <c r="M32" s="24" t="n">
        <f aca="false">SUM(M11:M30)</f>
        <v>0</v>
      </c>
      <c r="N32" s="24" t="n">
        <f aca="false">SUM(N11:N30)</f>
        <v>0</v>
      </c>
      <c r="O32" s="24" t="n">
        <f aca="false">SUM(O11:O30)</f>
        <v>0</v>
      </c>
      <c r="P32" s="24" t="n">
        <f aca="false">SUM(P11:P30)</f>
        <v>0</v>
      </c>
      <c r="Q32" s="25" t="n">
        <f aca="false">SUM(Q11:Q30)</f>
        <v>120098.076923077</v>
      </c>
      <c r="R32" s="25" t="n">
        <f aca="false">SUM(R11:R30)</f>
        <v>336990</v>
      </c>
    </row>
  </sheetData>
  <conditionalFormatting sqref="B7">
    <cfRule type="cellIs" priority="2" operator="lessThan" aboveAverage="0" equalAverage="0" bottom="0" percent="0" rank="0" text="" dxfId="0">
      <formula>0</formula>
    </cfRule>
  </conditionalFormatting>
  <conditionalFormatting sqref="C11:C30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16" min="5" style="0" width="7"/>
    <col collapsed="false" customWidth="true" hidden="false" outlineLevel="0" max="18" min="17" style="0" width="13"/>
  </cols>
  <sheetData>
    <row r="1" customFormat="false" ht="15" hidden="false" customHeight="false" outlineLevel="0" collapsed="false">
      <c r="A1" s="15" t="s">
        <v>29</v>
      </c>
      <c r="B1" s="15" t="s">
        <v>93</v>
      </c>
      <c r="C1" s="15" t="s">
        <v>94</v>
      </c>
      <c r="D1" s="15" t="s">
        <v>95</v>
      </c>
    </row>
    <row r="2" customFormat="false" ht="15" hidden="false" customHeight="false" outlineLevel="0" collapsed="false">
      <c r="A2" s="23" t="str">
        <f aca="false">Budget!A2</f>
        <v>Brand platform — 0001</v>
      </c>
      <c r="B2" s="19" t="n">
        <f aca="false">Track!$Q$32</f>
        <v>120098.076923077</v>
      </c>
      <c r="C2" s="19" t="n">
        <f aca="false">Budget!$C$2</f>
        <v>314480</v>
      </c>
      <c r="D2" s="13" t="n">
        <f aca="false">IF(C2=0,0,(C2-B2)/C2)</f>
        <v>0.618105835273859</v>
      </c>
    </row>
    <row r="3" customFormat="false" ht="15" hidden="false" customHeight="false" outlineLevel="0" collapsed="false">
      <c r="A3" s="16" t="s">
        <v>34</v>
      </c>
    </row>
    <row r="4" customFormat="false" ht="15" hidden="false" customHeight="false" outlineLevel="0" collapsed="false">
      <c r="A4" s="23" t="str">
        <f aca="false">Budget!A4</f>
        <v>Acme Corporation</v>
      </c>
    </row>
    <row r="5" customFormat="false" ht="15" hidden="false" customHeight="false" outlineLevel="0" collapsed="false">
      <c r="A5" s="0" t="s">
        <v>96</v>
      </c>
      <c r="B5" s="17" t="n">
        <f aca="false">Budget!$D$2</f>
        <v>0.643642496526623</v>
      </c>
    </row>
    <row r="6" customFormat="false" ht="15" hidden="false" customHeight="false" outlineLevel="0" collapsed="false">
      <c r="A6" s="0" t="s">
        <v>97</v>
      </c>
      <c r="B6" s="30" t="n">
        <f aca="false">D2-B5</f>
        <v>-0.0255366612527641</v>
      </c>
    </row>
    <row r="7" customFormat="false" ht="15" hidden="false" customHeight="false" outlineLevel="0" collapsed="false">
      <c r="A7" s="0" t="s">
        <v>98</v>
      </c>
      <c r="B7" s="31" t="n">
        <f aca="false">IF(Budget!$D$32=0,0,Track!$D$32/Budget!$D$32)</f>
        <v>1.06770833333333</v>
      </c>
    </row>
    <row r="8" customFormat="false" ht="15" hidden="false" customHeight="false" outlineLevel="0" collapsed="false">
      <c r="A8" s="0" t="s">
        <v>99</v>
      </c>
      <c r="B8" s="12" t="n">
        <f aca="false">B2-Budget!$B$2</f>
        <v>8030.76923076922</v>
      </c>
    </row>
    <row r="10" customFormat="false" ht="15" hidden="false" customHeight="false" outlineLevel="0" collapsed="false">
      <c r="A10" s="20" t="s">
        <v>11</v>
      </c>
      <c r="B10" s="20" t="s">
        <v>100</v>
      </c>
      <c r="C10" s="20" t="s">
        <v>101</v>
      </c>
      <c r="D10" s="20" t="s">
        <v>102</v>
      </c>
      <c r="E10" s="20" t="s">
        <v>41</v>
      </c>
      <c r="F10" s="20" t="s">
        <v>42</v>
      </c>
      <c r="G10" s="20" t="s">
        <v>43</v>
      </c>
      <c r="H10" s="20" t="s">
        <v>44</v>
      </c>
      <c r="I10" s="20" t="s">
        <v>45</v>
      </c>
      <c r="J10" s="20" t="s">
        <v>46</v>
      </c>
      <c r="K10" s="20" t="s">
        <v>47</v>
      </c>
      <c r="L10" s="20" t="s">
        <v>48</v>
      </c>
      <c r="M10" s="20" t="s">
        <v>49</v>
      </c>
      <c r="N10" s="20" t="s">
        <v>50</v>
      </c>
      <c r="O10" s="20" t="s">
        <v>51</v>
      </c>
      <c r="P10" s="20" t="s">
        <v>52</v>
      </c>
      <c r="Q10" s="20" t="s">
        <v>93</v>
      </c>
      <c r="R10" s="20" t="s">
        <v>103</v>
      </c>
    </row>
    <row r="11" customFormat="false" ht="15" hidden="false" customHeight="false" outlineLevel="0" collapsed="false">
      <c r="A11" s="23" t="str">
        <f aca="false">Budget!A11</f>
        <v>Principal</v>
      </c>
      <c r="B11" s="29" t="n">
        <f aca="false">Budget!D11</f>
        <v>20</v>
      </c>
      <c r="C11" s="29" t="n">
        <f aca="false">Track!D11</f>
        <v>24</v>
      </c>
      <c r="D11" s="32" t="n">
        <f aca="false">C11-B11</f>
        <v>4</v>
      </c>
      <c r="E11" s="32" t="n">
        <f aca="false">Track!E11-Budget!E11</f>
        <v>0</v>
      </c>
      <c r="F11" s="32" t="n">
        <f aca="false">Track!F11-Budget!F11</f>
        <v>2</v>
      </c>
      <c r="G11" s="32" t="n">
        <f aca="false">Track!G11-Budget!G11</f>
        <v>0</v>
      </c>
      <c r="H11" s="32" t="n">
        <f aca="false">Track!H11-Budget!H11</f>
        <v>2</v>
      </c>
      <c r="I11" s="32" t="n">
        <f aca="false">Track!I11-Budget!I11</f>
        <v>0</v>
      </c>
      <c r="J11" s="32" t="n">
        <f aca="false">Track!J11-Budget!J11</f>
        <v>0</v>
      </c>
      <c r="K11" s="32" t="n">
        <f aca="false">Track!K11-Budget!K11</f>
        <v>0</v>
      </c>
      <c r="L11" s="32" t="n">
        <f aca="false">Track!L11-Budget!L11</f>
        <v>0</v>
      </c>
      <c r="M11" s="32" t="n">
        <f aca="false">Track!M11-Budget!M11</f>
        <v>0</v>
      </c>
      <c r="N11" s="32" t="n">
        <f aca="false">Track!N11-Budget!N11</f>
        <v>0</v>
      </c>
      <c r="O11" s="32" t="n">
        <f aca="false">Track!O11-Budget!O11</f>
        <v>0</v>
      </c>
      <c r="P11" s="32" t="n">
        <f aca="false">Track!P11-Budget!P11</f>
        <v>0</v>
      </c>
      <c r="Q11" s="19" t="n">
        <f aca="false">Track!Q11</f>
        <v>4153.84615384615</v>
      </c>
      <c r="R11" s="19" t="n">
        <f aca="false">Budget!R11</f>
        <v>9700</v>
      </c>
    </row>
    <row r="12" customFormat="false" ht="15" hidden="false" customHeight="false" outlineLevel="0" collapsed="false">
      <c r="A12" s="23" t="str">
        <f aca="false">Budget!A12</f>
        <v>Engagement Manager</v>
      </c>
      <c r="B12" s="29" t="n">
        <f aca="false">Budget!D12</f>
        <v>72</v>
      </c>
      <c r="C12" s="29" t="n">
        <f aca="false">Track!D12</f>
        <v>74</v>
      </c>
      <c r="D12" s="32" t="n">
        <f aca="false">C12-B12</f>
        <v>2</v>
      </c>
      <c r="E12" s="32" t="n">
        <f aca="false">Track!E12-Budget!E12</f>
        <v>0</v>
      </c>
      <c r="F12" s="32" t="n">
        <f aca="false">Track!F12-Budget!F12</f>
        <v>2</v>
      </c>
      <c r="G12" s="32" t="n">
        <f aca="false">Track!G12-Budget!G12</f>
        <v>0</v>
      </c>
      <c r="H12" s="32" t="n">
        <f aca="false">Track!H12-Budget!H12</f>
        <v>0</v>
      </c>
      <c r="I12" s="32" t="n">
        <f aca="false">Track!I12-Budget!I12</f>
        <v>0</v>
      </c>
      <c r="J12" s="32" t="n">
        <f aca="false">Track!J12-Budget!J12</f>
        <v>0</v>
      </c>
      <c r="K12" s="32" t="n">
        <f aca="false">Track!K12-Budget!K12</f>
        <v>0</v>
      </c>
      <c r="L12" s="32" t="n">
        <f aca="false">Track!L12-Budget!L12</f>
        <v>0</v>
      </c>
      <c r="M12" s="32" t="n">
        <f aca="false">Track!M12-Budget!M12</f>
        <v>0</v>
      </c>
      <c r="N12" s="32" t="n">
        <f aca="false">Track!N12-Budget!N12</f>
        <v>0</v>
      </c>
      <c r="O12" s="32" t="n">
        <f aca="false">Track!O12-Budget!O12</f>
        <v>0</v>
      </c>
      <c r="P12" s="32" t="n">
        <f aca="false">Track!P12-Budget!P12</f>
        <v>0</v>
      </c>
      <c r="Q12" s="19" t="n">
        <f aca="false">Track!Q12</f>
        <v>9605.76923076923</v>
      </c>
      <c r="R12" s="19" t="n">
        <f aca="false">Budget!R12</f>
        <v>26280</v>
      </c>
    </row>
    <row r="13" customFormat="false" ht="15" hidden="false" customHeight="false" outlineLevel="0" collapsed="false">
      <c r="A13" s="23" t="str">
        <f aca="false">Budget!A13</f>
        <v>Senior Consultant</v>
      </c>
      <c r="B13" s="29" t="n">
        <f aca="false">Budget!D13</f>
        <v>220</v>
      </c>
      <c r="C13" s="29" t="n">
        <f aca="false">Track!D13</f>
        <v>240</v>
      </c>
      <c r="D13" s="32" t="n">
        <f aca="false">C13-B13</f>
        <v>20</v>
      </c>
      <c r="E13" s="32" t="n">
        <f aca="false">Track!E13-Budget!E13</f>
        <v>4</v>
      </c>
      <c r="F13" s="32" t="n">
        <f aca="false">Track!F13-Budget!F13</f>
        <v>4</v>
      </c>
      <c r="G13" s="32" t="n">
        <f aca="false">Track!G13-Budget!G13</f>
        <v>0</v>
      </c>
      <c r="H13" s="32" t="n">
        <f aca="false">Track!H13-Budget!H13</f>
        <v>8</v>
      </c>
      <c r="I13" s="32" t="n">
        <f aca="false">Track!I13-Budget!I13</f>
        <v>4</v>
      </c>
      <c r="J13" s="32" t="n">
        <f aca="false">Track!J13-Budget!J13</f>
        <v>0</v>
      </c>
      <c r="K13" s="32" t="n">
        <f aca="false">Track!K13-Budget!K13</f>
        <v>0</v>
      </c>
      <c r="L13" s="32" t="n">
        <f aca="false">Track!L13-Budget!L13</f>
        <v>0</v>
      </c>
      <c r="M13" s="32" t="n">
        <f aca="false">Track!M13-Budget!M13</f>
        <v>0</v>
      </c>
      <c r="N13" s="32" t="n">
        <f aca="false">Track!N13-Budget!N13</f>
        <v>0</v>
      </c>
      <c r="O13" s="32" t="n">
        <f aca="false">Track!O13-Budget!O13</f>
        <v>0</v>
      </c>
      <c r="P13" s="32" t="n">
        <f aca="false">Track!P13-Budget!P13</f>
        <v>0</v>
      </c>
      <c r="Q13" s="19" t="n">
        <f aca="false">Track!Q13</f>
        <v>27000</v>
      </c>
      <c r="R13" s="19" t="n">
        <f aca="false">Budget!R13</f>
        <v>69300</v>
      </c>
    </row>
    <row r="14" customFormat="false" ht="15" hidden="false" customHeight="false" outlineLevel="0" collapsed="false">
      <c r="A14" s="23" t="str">
        <f aca="false">Budget!A14</f>
        <v>Consultant</v>
      </c>
      <c r="B14" s="29" t="n">
        <f aca="false">Budget!D14</f>
        <v>320</v>
      </c>
      <c r="C14" s="29" t="n">
        <f aca="false">Track!D14</f>
        <v>336</v>
      </c>
      <c r="D14" s="32" t="n">
        <f aca="false">C14-B14</f>
        <v>16</v>
      </c>
      <c r="E14" s="32" t="n">
        <f aca="false">Track!E14-Budget!E14</f>
        <v>0</v>
      </c>
      <c r="F14" s="32" t="n">
        <f aca="false">Track!F14-Budget!F14</f>
        <v>4</v>
      </c>
      <c r="G14" s="32" t="n">
        <f aca="false">Track!G14-Budget!G14</f>
        <v>8</v>
      </c>
      <c r="H14" s="32" t="n">
        <f aca="false">Track!H14-Budget!H14</f>
        <v>0</v>
      </c>
      <c r="I14" s="32" t="n">
        <f aca="false">Track!I14-Budget!I14</f>
        <v>4</v>
      </c>
      <c r="J14" s="32" t="n">
        <f aca="false">Track!J14-Budget!J14</f>
        <v>0</v>
      </c>
      <c r="K14" s="32" t="n">
        <f aca="false">Track!K14-Budget!K14</f>
        <v>0</v>
      </c>
      <c r="L14" s="32" t="n">
        <f aca="false">Track!L14-Budget!L14</f>
        <v>0</v>
      </c>
      <c r="M14" s="32" t="n">
        <f aca="false">Track!M14-Budget!M14</f>
        <v>0</v>
      </c>
      <c r="N14" s="32" t="n">
        <f aca="false">Track!N14-Budget!N14</f>
        <v>0</v>
      </c>
      <c r="O14" s="32" t="n">
        <f aca="false">Track!O14-Budget!O14</f>
        <v>0</v>
      </c>
      <c r="P14" s="32" t="n">
        <f aca="false">Track!P14-Budget!P14</f>
        <v>0</v>
      </c>
      <c r="Q14" s="19" t="n">
        <f aca="false">Track!Q14</f>
        <v>29076.9230769231</v>
      </c>
      <c r="R14" s="19" t="n">
        <f aca="false">Budget!R14</f>
        <v>78400</v>
      </c>
    </row>
    <row r="15" customFormat="false" ht="15" hidden="false" customHeight="false" outlineLevel="0" collapsed="false">
      <c r="A15" s="23" t="str">
        <f aca="false">Budget!A15</f>
        <v>Project Manager</v>
      </c>
      <c r="B15" s="29" t="n">
        <f aca="false">Budget!D15</f>
        <v>80</v>
      </c>
      <c r="C15" s="29" t="n">
        <f aca="false">Track!D15</f>
        <v>84</v>
      </c>
      <c r="D15" s="32" t="n">
        <f aca="false">C15-B15</f>
        <v>4</v>
      </c>
      <c r="E15" s="32" t="n">
        <f aca="false">Track!E15-Budget!E15</f>
        <v>0</v>
      </c>
      <c r="F15" s="32" t="n">
        <f aca="false">Track!F15-Budget!F15</f>
        <v>0</v>
      </c>
      <c r="G15" s="32" t="n">
        <f aca="false">Track!G15-Budget!G15</f>
        <v>4</v>
      </c>
      <c r="H15" s="32" t="n">
        <f aca="false">Track!H15-Budget!H15</f>
        <v>0</v>
      </c>
      <c r="I15" s="32" t="n">
        <f aca="false">Track!I15-Budget!I15</f>
        <v>0</v>
      </c>
      <c r="J15" s="32" t="n">
        <f aca="false">Track!J15-Budget!J15</f>
        <v>0</v>
      </c>
      <c r="K15" s="32" t="n">
        <f aca="false">Track!K15-Budget!K15</f>
        <v>0</v>
      </c>
      <c r="L15" s="32" t="n">
        <f aca="false">Track!L15-Budget!L15</f>
        <v>0</v>
      </c>
      <c r="M15" s="32" t="n">
        <f aca="false">Track!M15-Budget!M15</f>
        <v>0</v>
      </c>
      <c r="N15" s="32" t="n">
        <f aca="false">Track!N15-Budget!N15</f>
        <v>0</v>
      </c>
      <c r="O15" s="32" t="n">
        <f aca="false">Track!O15-Budget!O15</f>
        <v>0</v>
      </c>
      <c r="P15" s="32" t="n">
        <f aca="false">Track!P15-Budget!P15</f>
        <v>0</v>
      </c>
      <c r="Q15" s="19" t="n">
        <f aca="false">Track!Q15</f>
        <v>7996.15384615385</v>
      </c>
      <c r="R15" s="19" t="n">
        <f aca="false">Budget!R15</f>
        <v>21200</v>
      </c>
    </row>
    <row r="16" customFormat="false" ht="15" hidden="false" customHeight="false" outlineLevel="0" collapsed="false">
      <c r="A16" s="23" t="str">
        <f aca="false">Budget!A16</f>
        <v>Designer</v>
      </c>
      <c r="B16" s="29" t="n">
        <f aca="false">Budget!D16</f>
        <v>100</v>
      </c>
      <c r="C16" s="29" t="n">
        <f aca="false">Track!D16</f>
        <v>104</v>
      </c>
      <c r="D16" s="32" t="n">
        <f aca="false">C16-B16</f>
        <v>4</v>
      </c>
      <c r="E16" s="32" t="n">
        <f aca="false">Track!E16-Budget!E16</f>
        <v>0</v>
      </c>
      <c r="F16" s="32" t="n">
        <f aca="false">Track!F16-Budget!F16</f>
        <v>-4</v>
      </c>
      <c r="G16" s="32" t="n">
        <f aca="false">Track!G16-Budget!G16</f>
        <v>8</v>
      </c>
      <c r="H16" s="32" t="n">
        <f aca="false">Track!H16-Budget!H16</f>
        <v>0</v>
      </c>
      <c r="I16" s="32" t="n">
        <f aca="false">Track!I16-Budget!I16</f>
        <v>0</v>
      </c>
      <c r="J16" s="32" t="n">
        <f aca="false">Track!J16-Budget!J16</f>
        <v>0</v>
      </c>
      <c r="K16" s="32" t="n">
        <f aca="false">Track!K16-Budget!K16</f>
        <v>0</v>
      </c>
      <c r="L16" s="32" t="n">
        <f aca="false">Track!L16-Budget!L16</f>
        <v>0</v>
      </c>
      <c r="M16" s="32" t="n">
        <f aca="false">Track!M16-Budget!M16</f>
        <v>0</v>
      </c>
      <c r="N16" s="32" t="n">
        <f aca="false">Track!N16-Budget!N16</f>
        <v>0</v>
      </c>
      <c r="O16" s="32" t="n">
        <f aca="false">Track!O16-Budget!O16</f>
        <v>0</v>
      </c>
      <c r="P16" s="32" t="n">
        <f aca="false">Track!P16-Budget!P16</f>
        <v>0</v>
      </c>
      <c r="Q16" s="19" t="n">
        <f aca="false">Track!Q16</f>
        <v>8550</v>
      </c>
      <c r="R16" s="19" t="n">
        <f aca="false">Budget!R16</f>
        <v>23000</v>
      </c>
    </row>
    <row r="17" customFormat="false" ht="15" hidden="false" customHeight="false" outlineLevel="0" collapsed="false">
      <c r="A17" s="23" t="str">
        <f aca="false">Budget!A17</f>
        <v>Developer</v>
      </c>
      <c r="B17" s="29" t="n">
        <f aca="false">Budget!D17</f>
        <v>240</v>
      </c>
      <c r="C17" s="29" t="n">
        <f aca="false">Track!D17</f>
        <v>264</v>
      </c>
      <c r="D17" s="32" t="n">
        <f aca="false">C17-B17</f>
        <v>24</v>
      </c>
      <c r="E17" s="32" t="n">
        <f aca="false">Track!E17-Budget!E17</f>
        <v>0</v>
      </c>
      <c r="F17" s="32" t="n">
        <f aca="false">Track!F17-Budget!F17</f>
        <v>0</v>
      </c>
      <c r="G17" s="32" t="n">
        <f aca="false">Track!G17-Budget!G17</f>
        <v>16</v>
      </c>
      <c r="H17" s="32" t="n">
        <f aca="false">Track!H17-Budget!H17</f>
        <v>8</v>
      </c>
      <c r="I17" s="32" t="n">
        <f aca="false">Track!I17-Budget!I17</f>
        <v>0</v>
      </c>
      <c r="J17" s="32" t="n">
        <f aca="false">Track!J17-Budget!J17</f>
        <v>0</v>
      </c>
      <c r="K17" s="32" t="n">
        <f aca="false">Track!K17-Budget!K17</f>
        <v>0</v>
      </c>
      <c r="L17" s="32" t="n">
        <f aca="false">Track!L17-Budget!L17</f>
        <v>0</v>
      </c>
      <c r="M17" s="32" t="n">
        <f aca="false">Track!M17-Budget!M17</f>
        <v>0</v>
      </c>
      <c r="N17" s="32" t="n">
        <f aca="false">Track!N17-Budget!N17</f>
        <v>0</v>
      </c>
      <c r="O17" s="32" t="n">
        <f aca="false">Track!O17-Budget!O17</f>
        <v>0</v>
      </c>
      <c r="P17" s="32" t="n">
        <f aca="false">Track!P17-Budget!P17</f>
        <v>0</v>
      </c>
      <c r="Q17" s="19" t="n">
        <f aca="false">Track!Q17</f>
        <v>27415.3846153846</v>
      </c>
      <c r="R17" s="19" t="n">
        <f aca="false">Budget!R17</f>
        <v>69600</v>
      </c>
    </row>
    <row r="18" customFormat="false" ht="15" hidden="false" customHeight="false" outlineLevel="0" collapsed="false">
      <c r="A18" s="23" t="str">
        <f aca="false">Budget!A18</f>
        <v>Analyst</v>
      </c>
      <c r="B18" s="29" t="n">
        <f aca="false">Budget!D18</f>
        <v>100</v>
      </c>
      <c r="C18" s="29" t="n">
        <f aca="false">Track!D18</f>
        <v>104</v>
      </c>
      <c r="D18" s="32" t="n">
        <f aca="false">C18-B18</f>
        <v>4</v>
      </c>
      <c r="E18" s="32" t="n">
        <f aca="false">Track!E18-Budget!E18</f>
        <v>0</v>
      </c>
      <c r="F18" s="32" t="n">
        <f aca="false">Track!F18-Budget!F18</f>
        <v>4</v>
      </c>
      <c r="G18" s="32" t="n">
        <f aca="false">Track!G18-Budget!G18</f>
        <v>0</v>
      </c>
      <c r="H18" s="32" t="n">
        <f aca="false">Track!H18-Budget!H18</f>
        <v>0</v>
      </c>
      <c r="I18" s="32" t="n">
        <f aca="false">Track!I18-Budget!I18</f>
        <v>0</v>
      </c>
      <c r="J18" s="32" t="n">
        <f aca="false">Track!J18-Budget!J18</f>
        <v>0</v>
      </c>
      <c r="K18" s="32" t="n">
        <f aca="false">Track!K18-Budget!K18</f>
        <v>0</v>
      </c>
      <c r="L18" s="32" t="n">
        <f aca="false">Track!L18-Budget!L18</f>
        <v>0</v>
      </c>
      <c r="M18" s="32" t="n">
        <f aca="false">Track!M18-Budget!M18</f>
        <v>0</v>
      </c>
      <c r="N18" s="32" t="n">
        <f aca="false">Track!N18-Budget!N18</f>
        <v>0</v>
      </c>
      <c r="O18" s="32" t="n">
        <f aca="false">Track!O18-Budget!O18</f>
        <v>0</v>
      </c>
      <c r="P18" s="32" t="n">
        <f aca="false">Track!P18-Budget!P18</f>
        <v>0</v>
      </c>
      <c r="Q18" s="19" t="n">
        <f aca="false">Track!Q18</f>
        <v>6300</v>
      </c>
      <c r="R18" s="19" t="n">
        <f aca="false">Budget!R18</f>
        <v>17000</v>
      </c>
    </row>
    <row r="19" customFormat="false" ht="15" hidden="false" customHeight="false" outlineLevel="0" collapsed="false">
      <c r="A19" s="23" t="str">
        <f aca="false">Budget!A19</f>
        <v>Contractor (external)</v>
      </c>
      <c r="B19" s="29" t="n">
        <f aca="false">Budget!D19</f>
        <v>0</v>
      </c>
      <c r="C19" s="29" t="n">
        <f aca="false">Track!D19</f>
        <v>0</v>
      </c>
      <c r="D19" s="32" t="n">
        <f aca="false">C19-B19</f>
        <v>0</v>
      </c>
      <c r="E19" s="32" t="n">
        <f aca="false">Track!E19-Budget!E19</f>
        <v>0</v>
      </c>
      <c r="F19" s="32" t="n">
        <f aca="false">Track!F19-Budget!F19</f>
        <v>0</v>
      </c>
      <c r="G19" s="32" t="n">
        <f aca="false">Track!G19-Budget!G19</f>
        <v>0</v>
      </c>
      <c r="H19" s="32" t="n">
        <f aca="false">Track!H19-Budget!H19</f>
        <v>0</v>
      </c>
      <c r="I19" s="32" t="n">
        <f aca="false">Track!I19-Budget!I19</f>
        <v>0</v>
      </c>
      <c r="J19" s="32" t="n">
        <f aca="false">Track!J19-Budget!J19</f>
        <v>0</v>
      </c>
      <c r="K19" s="32" t="n">
        <f aca="false">Track!K19-Budget!K19</f>
        <v>0</v>
      </c>
      <c r="L19" s="32" t="n">
        <f aca="false">Track!L19-Budget!L19</f>
        <v>0</v>
      </c>
      <c r="M19" s="32" t="n">
        <f aca="false">Track!M19-Budget!M19</f>
        <v>0</v>
      </c>
      <c r="N19" s="32" t="n">
        <f aca="false">Track!N19-Budget!N19</f>
        <v>0</v>
      </c>
      <c r="O19" s="32" t="n">
        <f aca="false">Track!O19-Budget!O19</f>
        <v>0</v>
      </c>
      <c r="P19" s="32" t="n">
        <f aca="false">Track!P19-Budget!P19</f>
        <v>0</v>
      </c>
      <c r="Q19" s="19" t="n">
        <f aca="false">Track!Q19</f>
        <v>0</v>
      </c>
      <c r="R19" s="19" t="n">
        <f aca="false">Budget!R19</f>
        <v>0</v>
      </c>
    </row>
    <row r="20" customFormat="false" ht="15" hidden="false" customHeight="false" outlineLevel="0" collapsed="false">
      <c r="A20" s="23" t="n">
        <f aca="false">Budget!A20</f>
        <v>0</v>
      </c>
      <c r="B20" s="29" t="n">
        <f aca="false">Budget!D20</f>
        <v>0</v>
      </c>
      <c r="C20" s="29" t="n">
        <f aca="false">Track!D20</f>
        <v>0</v>
      </c>
      <c r="D20" s="32" t="n">
        <f aca="false">C20-B20</f>
        <v>0</v>
      </c>
      <c r="E20" s="32" t="n">
        <f aca="false">Track!E20-Budget!E20</f>
        <v>0</v>
      </c>
      <c r="F20" s="32" t="n">
        <f aca="false">Track!F20-Budget!F20</f>
        <v>0</v>
      </c>
      <c r="G20" s="32" t="n">
        <f aca="false">Track!G20-Budget!G20</f>
        <v>0</v>
      </c>
      <c r="H20" s="32" t="n">
        <f aca="false">Track!H20-Budget!H20</f>
        <v>0</v>
      </c>
      <c r="I20" s="32" t="n">
        <f aca="false">Track!I20-Budget!I20</f>
        <v>0</v>
      </c>
      <c r="J20" s="32" t="n">
        <f aca="false">Track!J20-Budget!J20</f>
        <v>0</v>
      </c>
      <c r="K20" s="32" t="n">
        <f aca="false">Track!K20-Budget!K20</f>
        <v>0</v>
      </c>
      <c r="L20" s="32" t="n">
        <f aca="false">Track!L20-Budget!L20</f>
        <v>0</v>
      </c>
      <c r="M20" s="32" t="n">
        <f aca="false">Track!M20-Budget!M20</f>
        <v>0</v>
      </c>
      <c r="N20" s="32" t="n">
        <f aca="false">Track!N20-Budget!N20</f>
        <v>0</v>
      </c>
      <c r="O20" s="32" t="n">
        <f aca="false">Track!O20-Budget!O20</f>
        <v>0</v>
      </c>
      <c r="P20" s="32" t="n">
        <f aca="false">Track!P20-Budget!P20</f>
        <v>0</v>
      </c>
      <c r="Q20" s="19" t="n">
        <f aca="false">Track!Q20</f>
        <v>0</v>
      </c>
      <c r="R20" s="19" t="n">
        <f aca="false">Budget!R20</f>
        <v>0</v>
      </c>
    </row>
    <row r="21" customFormat="false" ht="15" hidden="false" customHeight="false" outlineLevel="0" collapsed="false">
      <c r="A21" s="23" t="n">
        <f aca="false">Budget!A21</f>
        <v>0</v>
      </c>
      <c r="B21" s="29" t="n">
        <f aca="false">Budget!D21</f>
        <v>0</v>
      </c>
      <c r="C21" s="29" t="n">
        <f aca="false">Track!D21</f>
        <v>0</v>
      </c>
      <c r="D21" s="32" t="n">
        <f aca="false">C21-B21</f>
        <v>0</v>
      </c>
      <c r="E21" s="32" t="n">
        <f aca="false">Track!E21-Budget!E21</f>
        <v>0</v>
      </c>
      <c r="F21" s="32" t="n">
        <f aca="false">Track!F21-Budget!F21</f>
        <v>0</v>
      </c>
      <c r="G21" s="32" t="n">
        <f aca="false">Track!G21-Budget!G21</f>
        <v>0</v>
      </c>
      <c r="H21" s="32" t="n">
        <f aca="false">Track!H21-Budget!H21</f>
        <v>0</v>
      </c>
      <c r="I21" s="32" t="n">
        <f aca="false">Track!I21-Budget!I21</f>
        <v>0</v>
      </c>
      <c r="J21" s="32" t="n">
        <f aca="false">Track!J21-Budget!J21</f>
        <v>0</v>
      </c>
      <c r="K21" s="32" t="n">
        <f aca="false">Track!K21-Budget!K21</f>
        <v>0</v>
      </c>
      <c r="L21" s="32" t="n">
        <f aca="false">Track!L21-Budget!L21</f>
        <v>0</v>
      </c>
      <c r="M21" s="32" t="n">
        <f aca="false">Track!M21-Budget!M21</f>
        <v>0</v>
      </c>
      <c r="N21" s="32" t="n">
        <f aca="false">Track!N21-Budget!N21</f>
        <v>0</v>
      </c>
      <c r="O21" s="32" t="n">
        <f aca="false">Track!O21-Budget!O21</f>
        <v>0</v>
      </c>
      <c r="P21" s="32" t="n">
        <f aca="false">Track!P21-Budget!P21</f>
        <v>0</v>
      </c>
      <c r="Q21" s="19" t="n">
        <f aca="false">Track!Q21</f>
        <v>0</v>
      </c>
      <c r="R21" s="19" t="n">
        <f aca="false">Budget!R21</f>
        <v>0</v>
      </c>
    </row>
    <row r="22" customFormat="false" ht="15" hidden="false" customHeight="false" outlineLevel="0" collapsed="false">
      <c r="A22" s="23" t="n">
        <f aca="false">Budget!A22</f>
        <v>0</v>
      </c>
      <c r="B22" s="29" t="n">
        <f aca="false">Budget!D22</f>
        <v>0</v>
      </c>
      <c r="C22" s="29" t="n">
        <f aca="false">Track!D22</f>
        <v>0</v>
      </c>
      <c r="D22" s="32" t="n">
        <f aca="false">C22-B22</f>
        <v>0</v>
      </c>
      <c r="E22" s="32" t="n">
        <f aca="false">Track!E22-Budget!E22</f>
        <v>0</v>
      </c>
      <c r="F22" s="32" t="n">
        <f aca="false">Track!F22-Budget!F22</f>
        <v>0</v>
      </c>
      <c r="G22" s="32" t="n">
        <f aca="false">Track!G22-Budget!G22</f>
        <v>0</v>
      </c>
      <c r="H22" s="32" t="n">
        <f aca="false">Track!H22-Budget!H22</f>
        <v>0</v>
      </c>
      <c r="I22" s="32" t="n">
        <f aca="false">Track!I22-Budget!I22</f>
        <v>0</v>
      </c>
      <c r="J22" s="32" t="n">
        <f aca="false">Track!J22-Budget!J22</f>
        <v>0</v>
      </c>
      <c r="K22" s="32" t="n">
        <f aca="false">Track!K22-Budget!K22</f>
        <v>0</v>
      </c>
      <c r="L22" s="32" t="n">
        <f aca="false">Track!L22-Budget!L22</f>
        <v>0</v>
      </c>
      <c r="M22" s="32" t="n">
        <f aca="false">Track!M22-Budget!M22</f>
        <v>0</v>
      </c>
      <c r="N22" s="32" t="n">
        <f aca="false">Track!N22-Budget!N22</f>
        <v>0</v>
      </c>
      <c r="O22" s="32" t="n">
        <f aca="false">Track!O22-Budget!O22</f>
        <v>0</v>
      </c>
      <c r="P22" s="32" t="n">
        <f aca="false">Track!P22-Budget!P22</f>
        <v>0</v>
      </c>
      <c r="Q22" s="19" t="n">
        <f aca="false">Track!Q22</f>
        <v>0</v>
      </c>
      <c r="R22" s="19" t="n">
        <f aca="false">Budget!R22</f>
        <v>0</v>
      </c>
    </row>
    <row r="23" customFormat="false" ht="15" hidden="false" customHeight="false" outlineLevel="0" collapsed="false">
      <c r="A23" s="23" t="n">
        <f aca="false">Budget!A23</f>
        <v>0</v>
      </c>
      <c r="B23" s="29" t="n">
        <f aca="false">Budget!D23</f>
        <v>0</v>
      </c>
      <c r="C23" s="29" t="n">
        <f aca="false">Track!D23</f>
        <v>0</v>
      </c>
      <c r="D23" s="32" t="n">
        <f aca="false">C23-B23</f>
        <v>0</v>
      </c>
      <c r="E23" s="32" t="n">
        <f aca="false">Track!E23-Budget!E23</f>
        <v>0</v>
      </c>
      <c r="F23" s="32" t="n">
        <f aca="false">Track!F23-Budget!F23</f>
        <v>0</v>
      </c>
      <c r="G23" s="32" t="n">
        <f aca="false">Track!G23-Budget!G23</f>
        <v>0</v>
      </c>
      <c r="H23" s="32" t="n">
        <f aca="false">Track!H23-Budget!H23</f>
        <v>0</v>
      </c>
      <c r="I23" s="32" t="n">
        <f aca="false">Track!I23-Budget!I23</f>
        <v>0</v>
      </c>
      <c r="J23" s="32" t="n">
        <f aca="false">Track!J23-Budget!J23</f>
        <v>0</v>
      </c>
      <c r="K23" s="32" t="n">
        <f aca="false">Track!K23-Budget!K23</f>
        <v>0</v>
      </c>
      <c r="L23" s="32" t="n">
        <f aca="false">Track!L23-Budget!L23</f>
        <v>0</v>
      </c>
      <c r="M23" s="32" t="n">
        <f aca="false">Track!M23-Budget!M23</f>
        <v>0</v>
      </c>
      <c r="N23" s="32" t="n">
        <f aca="false">Track!N23-Budget!N23</f>
        <v>0</v>
      </c>
      <c r="O23" s="32" t="n">
        <f aca="false">Track!O23-Budget!O23</f>
        <v>0</v>
      </c>
      <c r="P23" s="32" t="n">
        <f aca="false">Track!P23-Budget!P23</f>
        <v>0</v>
      </c>
      <c r="Q23" s="19" t="n">
        <f aca="false">Track!Q23</f>
        <v>0</v>
      </c>
      <c r="R23" s="19" t="n">
        <f aca="false">Budget!R23</f>
        <v>0</v>
      </c>
    </row>
    <row r="24" customFormat="false" ht="15" hidden="false" customHeight="false" outlineLevel="0" collapsed="false">
      <c r="A24" s="23" t="n">
        <f aca="false">Budget!A24</f>
        <v>0</v>
      </c>
      <c r="B24" s="29" t="n">
        <f aca="false">Budget!D24</f>
        <v>0</v>
      </c>
      <c r="C24" s="29" t="n">
        <f aca="false">Track!D24</f>
        <v>0</v>
      </c>
      <c r="D24" s="32" t="n">
        <f aca="false">C24-B24</f>
        <v>0</v>
      </c>
      <c r="E24" s="32" t="n">
        <f aca="false">Track!E24-Budget!E24</f>
        <v>0</v>
      </c>
      <c r="F24" s="32" t="n">
        <f aca="false">Track!F24-Budget!F24</f>
        <v>0</v>
      </c>
      <c r="G24" s="32" t="n">
        <f aca="false">Track!G24-Budget!G24</f>
        <v>0</v>
      </c>
      <c r="H24" s="32" t="n">
        <f aca="false">Track!H24-Budget!H24</f>
        <v>0</v>
      </c>
      <c r="I24" s="32" t="n">
        <f aca="false">Track!I24-Budget!I24</f>
        <v>0</v>
      </c>
      <c r="J24" s="32" t="n">
        <f aca="false">Track!J24-Budget!J24</f>
        <v>0</v>
      </c>
      <c r="K24" s="32" t="n">
        <f aca="false">Track!K24-Budget!K24</f>
        <v>0</v>
      </c>
      <c r="L24" s="32" t="n">
        <f aca="false">Track!L24-Budget!L24</f>
        <v>0</v>
      </c>
      <c r="M24" s="32" t="n">
        <f aca="false">Track!M24-Budget!M24</f>
        <v>0</v>
      </c>
      <c r="N24" s="32" t="n">
        <f aca="false">Track!N24-Budget!N24</f>
        <v>0</v>
      </c>
      <c r="O24" s="32" t="n">
        <f aca="false">Track!O24-Budget!O24</f>
        <v>0</v>
      </c>
      <c r="P24" s="32" t="n">
        <f aca="false">Track!P24-Budget!P24</f>
        <v>0</v>
      </c>
      <c r="Q24" s="19" t="n">
        <f aca="false">Track!Q24</f>
        <v>0</v>
      </c>
      <c r="R24" s="19" t="n">
        <f aca="false">Budget!R24</f>
        <v>0</v>
      </c>
    </row>
    <row r="25" customFormat="false" ht="15" hidden="false" customHeight="false" outlineLevel="0" collapsed="false">
      <c r="A25" s="23" t="n">
        <f aca="false">Budget!A25</f>
        <v>0</v>
      </c>
      <c r="B25" s="29" t="n">
        <f aca="false">Budget!D25</f>
        <v>0</v>
      </c>
      <c r="C25" s="29" t="n">
        <f aca="false">Track!D25</f>
        <v>0</v>
      </c>
      <c r="D25" s="32" t="n">
        <f aca="false">C25-B25</f>
        <v>0</v>
      </c>
      <c r="E25" s="32" t="n">
        <f aca="false">Track!E25-Budget!E25</f>
        <v>0</v>
      </c>
      <c r="F25" s="32" t="n">
        <f aca="false">Track!F25-Budget!F25</f>
        <v>0</v>
      </c>
      <c r="G25" s="32" t="n">
        <f aca="false">Track!G25-Budget!G25</f>
        <v>0</v>
      </c>
      <c r="H25" s="32" t="n">
        <f aca="false">Track!H25-Budget!H25</f>
        <v>0</v>
      </c>
      <c r="I25" s="32" t="n">
        <f aca="false">Track!I25-Budget!I25</f>
        <v>0</v>
      </c>
      <c r="J25" s="32" t="n">
        <f aca="false">Track!J25-Budget!J25</f>
        <v>0</v>
      </c>
      <c r="K25" s="32" t="n">
        <f aca="false">Track!K25-Budget!K25</f>
        <v>0</v>
      </c>
      <c r="L25" s="32" t="n">
        <f aca="false">Track!L25-Budget!L25</f>
        <v>0</v>
      </c>
      <c r="M25" s="32" t="n">
        <f aca="false">Track!M25-Budget!M25</f>
        <v>0</v>
      </c>
      <c r="N25" s="32" t="n">
        <f aca="false">Track!N25-Budget!N25</f>
        <v>0</v>
      </c>
      <c r="O25" s="32" t="n">
        <f aca="false">Track!O25-Budget!O25</f>
        <v>0</v>
      </c>
      <c r="P25" s="32" t="n">
        <f aca="false">Track!P25-Budget!P25</f>
        <v>0</v>
      </c>
      <c r="Q25" s="19" t="n">
        <f aca="false">Track!Q25</f>
        <v>0</v>
      </c>
      <c r="R25" s="19" t="n">
        <f aca="false">Budget!R25</f>
        <v>0</v>
      </c>
    </row>
    <row r="26" customFormat="false" ht="15" hidden="false" customHeight="false" outlineLevel="0" collapsed="false">
      <c r="A26" s="23" t="n">
        <f aca="false">Budget!A26</f>
        <v>0</v>
      </c>
      <c r="B26" s="29" t="n">
        <f aca="false">Budget!D26</f>
        <v>0</v>
      </c>
      <c r="C26" s="29" t="n">
        <f aca="false">Track!D26</f>
        <v>0</v>
      </c>
      <c r="D26" s="32" t="n">
        <f aca="false">C26-B26</f>
        <v>0</v>
      </c>
      <c r="E26" s="32" t="n">
        <f aca="false">Track!E26-Budget!E26</f>
        <v>0</v>
      </c>
      <c r="F26" s="32" t="n">
        <f aca="false">Track!F26-Budget!F26</f>
        <v>0</v>
      </c>
      <c r="G26" s="32" t="n">
        <f aca="false">Track!G26-Budget!G26</f>
        <v>0</v>
      </c>
      <c r="H26" s="32" t="n">
        <f aca="false">Track!H26-Budget!H26</f>
        <v>0</v>
      </c>
      <c r="I26" s="32" t="n">
        <f aca="false">Track!I26-Budget!I26</f>
        <v>0</v>
      </c>
      <c r="J26" s="32" t="n">
        <f aca="false">Track!J26-Budget!J26</f>
        <v>0</v>
      </c>
      <c r="K26" s="32" t="n">
        <f aca="false">Track!K26-Budget!K26</f>
        <v>0</v>
      </c>
      <c r="L26" s="32" t="n">
        <f aca="false">Track!L26-Budget!L26</f>
        <v>0</v>
      </c>
      <c r="M26" s="32" t="n">
        <f aca="false">Track!M26-Budget!M26</f>
        <v>0</v>
      </c>
      <c r="N26" s="32" t="n">
        <f aca="false">Track!N26-Budget!N26</f>
        <v>0</v>
      </c>
      <c r="O26" s="32" t="n">
        <f aca="false">Track!O26-Budget!O26</f>
        <v>0</v>
      </c>
      <c r="P26" s="32" t="n">
        <f aca="false">Track!P26-Budget!P26</f>
        <v>0</v>
      </c>
      <c r="Q26" s="19" t="n">
        <f aca="false">Track!Q26</f>
        <v>0</v>
      </c>
      <c r="R26" s="19" t="n">
        <f aca="false">Budget!R26</f>
        <v>0</v>
      </c>
    </row>
    <row r="27" customFormat="false" ht="15" hidden="false" customHeight="false" outlineLevel="0" collapsed="false">
      <c r="A27" s="23" t="n">
        <f aca="false">Budget!A27</f>
        <v>0</v>
      </c>
      <c r="B27" s="29" t="n">
        <f aca="false">Budget!D27</f>
        <v>0</v>
      </c>
      <c r="C27" s="29" t="n">
        <f aca="false">Track!D27</f>
        <v>0</v>
      </c>
      <c r="D27" s="32" t="n">
        <f aca="false">C27-B27</f>
        <v>0</v>
      </c>
      <c r="E27" s="32" t="n">
        <f aca="false">Track!E27-Budget!E27</f>
        <v>0</v>
      </c>
      <c r="F27" s="32" t="n">
        <f aca="false">Track!F27-Budget!F27</f>
        <v>0</v>
      </c>
      <c r="G27" s="32" t="n">
        <f aca="false">Track!G27-Budget!G27</f>
        <v>0</v>
      </c>
      <c r="H27" s="32" t="n">
        <f aca="false">Track!H27-Budget!H27</f>
        <v>0</v>
      </c>
      <c r="I27" s="32" t="n">
        <f aca="false">Track!I27-Budget!I27</f>
        <v>0</v>
      </c>
      <c r="J27" s="32" t="n">
        <f aca="false">Track!J27-Budget!J27</f>
        <v>0</v>
      </c>
      <c r="K27" s="32" t="n">
        <f aca="false">Track!K27-Budget!K27</f>
        <v>0</v>
      </c>
      <c r="L27" s="32" t="n">
        <f aca="false">Track!L27-Budget!L27</f>
        <v>0</v>
      </c>
      <c r="M27" s="32" t="n">
        <f aca="false">Track!M27-Budget!M27</f>
        <v>0</v>
      </c>
      <c r="N27" s="32" t="n">
        <f aca="false">Track!N27-Budget!N27</f>
        <v>0</v>
      </c>
      <c r="O27" s="32" t="n">
        <f aca="false">Track!O27-Budget!O27</f>
        <v>0</v>
      </c>
      <c r="P27" s="32" t="n">
        <f aca="false">Track!P27-Budget!P27</f>
        <v>0</v>
      </c>
      <c r="Q27" s="19" t="n">
        <f aca="false">Track!Q27</f>
        <v>0</v>
      </c>
      <c r="R27" s="19" t="n">
        <f aca="false">Budget!R27</f>
        <v>0</v>
      </c>
    </row>
    <row r="28" customFormat="false" ht="15" hidden="false" customHeight="false" outlineLevel="0" collapsed="false">
      <c r="A28" s="23" t="n">
        <f aca="false">Budget!A28</f>
        <v>0</v>
      </c>
      <c r="B28" s="29" t="n">
        <f aca="false">Budget!D28</f>
        <v>0</v>
      </c>
      <c r="C28" s="29" t="n">
        <f aca="false">Track!D28</f>
        <v>0</v>
      </c>
      <c r="D28" s="32" t="n">
        <f aca="false">C28-B28</f>
        <v>0</v>
      </c>
      <c r="E28" s="32" t="n">
        <f aca="false">Track!E28-Budget!E28</f>
        <v>0</v>
      </c>
      <c r="F28" s="32" t="n">
        <f aca="false">Track!F28-Budget!F28</f>
        <v>0</v>
      </c>
      <c r="G28" s="32" t="n">
        <f aca="false">Track!G28-Budget!G28</f>
        <v>0</v>
      </c>
      <c r="H28" s="32" t="n">
        <f aca="false">Track!H28-Budget!H28</f>
        <v>0</v>
      </c>
      <c r="I28" s="32" t="n">
        <f aca="false">Track!I28-Budget!I28</f>
        <v>0</v>
      </c>
      <c r="J28" s="32" t="n">
        <f aca="false">Track!J28-Budget!J28</f>
        <v>0</v>
      </c>
      <c r="K28" s="32" t="n">
        <f aca="false">Track!K28-Budget!K28</f>
        <v>0</v>
      </c>
      <c r="L28" s="32" t="n">
        <f aca="false">Track!L28-Budget!L28</f>
        <v>0</v>
      </c>
      <c r="M28" s="32" t="n">
        <f aca="false">Track!M28-Budget!M28</f>
        <v>0</v>
      </c>
      <c r="N28" s="32" t="n">
        <f aca="false">Track!N28-Budget!N28</f>
        <v>0</v>
      </c>
      <c r="O28" s="32" t="n">
        <f aca="false">Track!O28-Budget!O28</f>
        <v>0</v>
      </c>
      <c r="P28" s="32" t="n">
        <f aca="false">Track!P28-Budget!P28</f>
        <v>0</v>
      </c>
      <c r="Q28" s="19" t="n">
        <f aca="false">Track!Q28</f>
        <v>0</v>
      </c>
      <c r="R28" s="19" t="n">
        <f aca="false">Budget!R28</f>
        <v>0</v>
      </c>
    </row>
    <row r="29" customFormat="false" ht="15" hidden="false" customHeight="false" outlineLevel="0" collapsed="false">
      <c r="A29" s="23" t="n">
        <f aca="false">Budget!A29</f>
        <v>0</v>
      </c>
      <c r="B29" s="29" t="n">
        <f aca="false">Budget!D29</f>
        <v>0</v>
      </c>
      <c r="C29" s="29" t="n">
        <f aca="false">Track!D29</f>
        <v>0</v>
      </c>
      <c r="D29" s="32" t="n">
        <f aca="false">C29-B29</f>
        <v>0</v>
      </c>
      <c r="E29" s="32" t="n">
        <f aca="false">Track!E29-Budget!E29</f>
        <v>0</v>
      </c>
      <c r="F29" s="32" t="n">
        <f aca="false">Track!F29-Budget!F29</f>
        <v>0</v>
      </c>
      <c r="G29" s="32" t="n">
        <f aca="false">Track!G29-Budget!G29</f>
        <v>0</v>
      </c>
      <c r="H29" s="32" t="n">
        <f aca="false">Track!H29-Budget!H29</f>
        <v>0</v>
      </c>
      <c r="I29" s="32" t="n">
        <f aca="false">Track!I29-Budget!I29</f>
        <v>0</v>
      </c>
      <c r="J29" s="32" t="n">
        <f aca="false">Track!J29-Budget!J29</f>
        <v>0</v>
      </c>
      <c r="K29" s="32" t="n">
        <f aca="false">Track!K29-Budget!K29</f>
        <v>0</v>
      </c>
      <c r="L29" s="32" t="n">
        <f aca="false">Track!L29-Budget!L29</f>
        <v>0</v>
      </c>
      <c r="M29" s="32" t="n">
        <f aca="false">Track!M29-Budget!M29</f>
        <v>0</v>
      </c>
      <c r="N29" s="32" t="n">
        <f aca="false">Track!N29-Budget!N29</f>
        <v>0</v>
      </c>
      <c r="O29" s="32" t="n">
        <f aca="false">Track!O29-Budget!O29</f>
        <v>0</v>
      </c>
      <c r="P29" s="32" t="n">
        <f aca="false">Track!P29-Budget!P29</f>
        <v>0</v>
      </c>
      <c r="Q29" s="19" t="n">
        <f aca="false">Track!Q29</f>
        <v>0</v>
      </c>
      <c r="R29" s="19" t="n">
        <f aca="false">Budget!R29</f>
        <v>0</v>
      </c>
    </row>
    <row r="30" customFormat="false" ht="15" hidden="false" customHeight="false" outlineLevel="0" collapsed="false">
      <c r="A30" s="23" t="n">
        <f aca="false">Budget!A30</f>
        <v>0</v>
      </c>
      <c r="B30" s="29" t="n">
        <f aca="false">Budget!D30</f>
        <v>0</v>
      </c>
      <c r="C30" s="29" t="n">
        <f aca="false">Track!D30</f>
        <v>0</v>
      </c>
      <c r="D30" s="32" t="n">
        <f aca="false">C30-B30</f>
        <v>0</v>
      </c>
      <c r="E30" s="32" t="n">
        <f aca="false">Track!E30-Budget!E30</f>
        <v>0</v>
      </c>
      <c r="F30" s="32" t="n">
        <f aca="false">Track!F30-Budget!F30</f>
        <v>0</v>
      </c>
      <c r="G30" s="32" t="n">
        <f aca="false">Track!G30-Budget!G30</f>
        <v>0</v>
      </c>
      <c r="H30" s="32" t="n">
        <f aca="false">Track!H30-Budget!H30</f>
        <v>0</v>
      </c>
      <c r="I30" s="32" t="n">
        <f aca="false">Track!I30-Budget!I30</f>
        <v>0</v>
      </c>
      <c r="J30" s="32" t="n">
        <f aca="false">Track!J30-Budget!J30</f>
        <v>0</v>
      </c>
      <c r="K30" s="32" t="n">
        <f aca="false">Track!K30-Budget!K30</f>
        <v>0</v>
      </c>
      <c r="L30" s="32" t="n">
        <f aca="false">Track!L30-Budget!L30</f>
        <v>0</v>
      </c>
      <c r="M30" s="32" t="n">
        <f aca="false">Track!M30-Budget!M30</f>
        <v>0</v>
      </c>
      <c r="N30" s="32" t="n">
        <f aca="false">Track!N30-Budget!N30</f>
        <v>0</v>
      </c>
      <c r="O30" s="32" t="n">
        <f aca="false">Track!O30-Budget!O30</f>
        <v>0</v>
      </c>
      <c r="P30" s="32" t="n">
        <f aca="false">Track!P30-Budget!P30</f>
        <v>0</v>
      </c>
      <c r="Q30" s="19" t="n">
        <f aca="false">Track!Q30</f>
        <v>0</v>
      </c>
      <c r="R30" s="19" t="n">
        <f aca="false">Budget!R30</f>
        <v>0</v>
      </c>
    </row>
    <row r="32" customFormat="false" ht="15" hidden="false" customHeight="false" outlineLevel="0" collapsed="false">
      <c r="A32" s="16" t="s">
        <v>55</v>
      </c>
      <c r="B32" s="24" t="n">
        <f aca="false">SUM(B11:B30)</f>
        <v>1152</v>
      </c>
      <c r="C32" s="24" t="n">
        <f aca="false">SUM(C11:C30)</f>
        <v>1230</v>
      </c>
      <c r="D32" s="33" t="n">
        <f aca="false">SUM(D11:D30)</f>
        <v>78</v>
      </c>
      <c r="E32" s="33" t="n">
        <f aca="false">SUM(E11:E30)</f>
        <v>4</v>
      </c>
      <c r="F32" s="33" t="n">
        <f aca="false">SUM(F11:F30)</f>
        <v>12</v>
      </c>
      <c r="G32" s="33" t="n">
        <f aca="false">SUM(G11:G30)</f>
        <v>36</v>
      </c>
      <c r="H32" s="33" t="n">
        <f aca="false">SUM(H11:H30)</f>
        <v>18</v>
      </c>
      <c r="I32" s="33" t="n">
        <f aca="false">SUM(I11:I30)</f>
        <v>8</v>
      </c>
      <c r="J32" s="33" t="n">
        <f aca="false">SUM(J11:J30)</f>
        <v>0</v>
      </c>
      <c r="K32" s="33" t="n">
        <f aca="false">SUM(K11:K30)</f>
        <v>0</v>
      </c>
      <c r="L32" s="33" t="n">
        <f aca="false">SUM(L11:L30)</f>
        <v>0</v>
      </c>
      <c r="M32" s="33" t="n">
        <f aca="false">SUM(M11:M30)</f>
        <v>0</v>
      </c>
      <c r="N32" s="33" t="n">
        <f aca="false">SUM(N11:N30)</f>
        <v>0</v>
      </c>
      <c r="O32" s="33" t="n">
        <f aca="false">SUM(O11:O30)</f>
        <v>0</v>
      </c>
      <c r="P32" s="33" t="n">
        <f aca="false">SUM(P11:P30)</f>
        <v>0</v>
      </c>
      <c r="Q32" s="25" t="n">
        <f aca="false">SUM(Q11:Q30)</f>
        <v>120098.076923077</v>
      </c>
      <c r="R32" s="25" t="n">
        <f aca="false">SUM(R11:R30)</f>
        <v>314480</v>
      </c>
    </row>
    <row r="34" customFormat="false" ht="15" hidden="false" customHeight="false" outlineLevel="0" collapsed="false">
      <c r="A34" s="27" t="s">
        <v>104</v>
      </c>
    </row>
  </sheetData>
  <conditionalFormatting sqref="D2">
    <cfRule type="cellIs" priority="2" operator="lessThan" aboveAverage="0" equalAverage="0" bottom="0" percent="0" rank="0" text="" dxfId="0">
      <formula>Roles!$B$2</formula>
    </cfRule>
  </conditionalFormatting>
  <conditionalFormatting sqref="D11:D30">
    <cfRule type="cellIs" priority="3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2026-10-28T20:19:26Z</dcterms:created>
  <dc:creator>openpyxl</dc:creator>
  <dc:description/>
  <dc:language>en-US</dc:language>
  <cp:lastModifiedBy/>
  <dcterms:modified xsi:type="dcterms:W3CDTF">2026-10-28T20:19:26Z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